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codeName="ThisWorkbook" defaultThemeVersion="124226"/>
  <xr:revisionPtr revIDLastSave="0" documentId="13_ncr:1_{89020619-9CE9-4D60-8C59-315F057F9F7D}" xr6:coauthVersionLast="47" xr6:coauthVersionMax="47" xr10:uidLastSave="{00000000-0000-0000-0000-000000000000}"/>
  <bookViews>
    <workbookView xWindow="-120" yWindow="-120" windowWidth="21840" windowHeight="13020" tabRatio="676" xr2:uid="{00000000-000D-0000-FFFF-FFFF00000000}"/>
  </bookViews>
  <sheets>
    <sheet name="Ｋ表紙" sheetId="9" r:id="rId1"/>
    <sheet name="見積書" sheetId="8" r:id="rId2"/>
    <sheet name="施工歩掛り" sheetId="5" r:id="rId3"/>
    <sheet name="労務単価" sheetId="4" r:id="rId4"/>
    <sheet name="機械損料表" sheetId="3" r:id="rId5"/>
    <sheet name="消耗工具損料" sheetId="11" r:id="rId6"/>
    <sheet name="ケーズル価格表" sheetId="6" r:id="rId7"/>
    <sheet name="勾配・角度換算表" sheetId="14" r:id="rId8"/>
  </sheets>
  <definedNames>
    <definedName name="_xlnm.Print_Area" localSheetId="0">Ｋ表紙!$B$2:$O$37</definedName>
    <definedName name="_xlnm.Print_Area" localSheetId="6">ケーズル価格表!$A$1:$H$35</definedName>
    <definedName name="_xlnm.Print_Area" localSheetId="4">機械損料表!$B$2:$P$35</definedName>
    <definedName name="_xlnm.Print_Area" localSheetId="1">見積書!$A$1:$I$28</definedName>
    <definedName name="_xlnm.Print_Area" localSheetId="2">施工歩掛り!$A$1:$H$89</definedName>
    <definedName name="_xlnm.Print_Area" localSheetId="5">消耗工具損料!$A$2:$G$36</definedName>
    <definedName name="_xlnm.Print_Area" localSheetId="3">労務単価!$B$1:$G$66</definedName>
  </definedNames>
  <calcPr calcId="181029"/>
</workbook>
</file>

<file path=xl/calcChain.xml><?xml version="1.0" encoding="utf-8"?>
<calcChain xmlns="http://schemas.openxmlformats.org/spreadsheetml/2006/main">
  <c r="Q15" i="3" l="1"/>
  <c r="Q14" i="3"/>
  <c r="Q13" i="3"/>
  <c r="Q12" i="3"/>
  <c r="Q11" i="3"/>
  <c r="Q10" i="3"/>
  <c r="Q9" i="3"/>
  <c r="R16" i="3"/>
  <c r="N16" i="3"/>
  <c r="G15" i="3"/>
  <c r="G14" i="3"/>
  <c r="D15" i="3"/>
  <c r="D14" i="3"/>
  <c r="G13" i="3"/>
  <c r="N10" i="3"/>
  <c r="G65" i="4"/>
  <c r="G66" i="4" s="1"/>
  <c r="F65" i="4"/>
  <c r="F66" i="4" s="1"/>
  <c r="E65" i="4"/>
  <c r="E66" i="4" s="1"/>
  <c r="G62" i="4"/>
  <c r="F62" i="4"/>
  <c r="E62" i="4"/>
  <c r="F22" i="8"/>
  <c r="I22" i="8"/>
  <c r="M16" i="3" l="1"/>
  <c r="P15" i="3"/>
  <c r="M15" i="3"/>
  <c r="N15" i="3"/>
  <c r="P14" i="3"/>
  <c r="M14" i="3"/>
  <c r="N14" i="3" s="1"/>
  <c r="P13" i="3"/>
  <c r="M13" i="3"/>
  <c r="N13" i="3" s="1"/>
  <c r="P12" i="3"/>
  <c r="M12" i="3"/>
  <c r="N12" i="3" s="1"/>
  <c r="P11" i="3"/>
  <c r="M11" i="3"/>
  <c r="N11" i="3" s="1"/>
  <c r="R11" i="3" s="1"/>
  <c r="P10" i="3"/>
  <c r="M10" i="3"/>
  <c r="R10" i="3" s="1"/>
  <c r="P9" i="3"/>
  <c r="M9" i="3"/>
  <c r="N9" i="3" s="1"/>
  <c r="M8" i="3"/>
  <c r="N8" i="3" s="1"/>
  <c r="R8" i="3" s="1"/>
  <c r="M7" i="3"/>
  <c r="N7" i="3" s="1"/>
  <c r="R7" i="3" s="1"/>
  <c r="M6" i="3"/>
  <c r="N6" i="3" s="1"/>
  <c r="R6" i="3" s="1"/>
  <c r="M5" i="3"/>
  <c r="N5" i="3" s="1"/>
  <c r="R5" i="3" s="1"/>
  <c r="R13" i="3" l="1"/>
  <c r="R12" i="3"/>
  <c r="R9" i="3"/>
  <c r="R14" i="3"/>
  <c r="R15" i="3"/>
  <c r="F23" i="8" l="1"/>
  <c r="D6" i="11"/>
  <c r="D5" i="11"/>
  <c r="D4" i="11"/>
  <c r="I14" i="8" l="1"/>
  <c r="K14" i="8"/>
  <c r="E11" i="8"/>
  <c r="I21" i="8"/>
  <c r="C14" i="8" l="1"/>
  <c r="H13" i="8" l="1"/>
  <c r="B26" i="8" l="1"/>
  <c r="E22" i="8" s="1"/>
  <c r="E71" i="4"/>
  <c r="E23" i="8" l="1"/>
  <c r="C13" i="8"/>
  <c r="D7" i="11"/>
  <c r="F21" i="8" s="1"/>
  <c r="E6" i="11"/>
  <c r="G101" i="4" l="1"/>
  <c r="F101" i="4"/>
  <c r="G99" i="4"/>
  <c r="F99" i="4"/>
  <c r="G169" i="4"/>
  <c r="F169" i="4"/>
  <c r="E169" i="4"/>
  <c r="E154" i="4"/>
  <c r="G172" i="4"/>
  <c r="F172" i="4"/>
  <c r="E172" i="4"/>
  <c r="G167" i="4"/>
  <c r="F167" i="4"/>
  <c r="E167" i="4"/>
  <c r="G165" i="4"/>
  <c r="F165" i="4"/>
  <c r="E165" i="4"/>
  <c r="G163" i="4"/>
  <c r="F163" i="4"/>
  <c r="E163" i="4"/>
  <c r="G161" i="4"/>
  <c r="F161" i="4"/>
  <c r="E161" i="4"/>
  <c r="G159" i="4"/>
  <c r="F159" i="4"/>
  <c r="E159" i="4"/>
  <c r="G157" i="4"/>
  <c r="F157" i="4"/>
  <c r="E157" i="4"/>
  <c r="G154" i="4"/>
  <c r="F154" i="4"/>
  <c r="G152" i="4"/>
  <c r="F152" i="4"/>
  <c r="E152" i="4"/>
  <c r="G150" i="4"/>
  <c r="F150" i="4"/>
  <c r="E150" i="4"/>
  <c r="G148" i="4"/>
  <c r="F148" i="4"/>
  <c r="E148" i="4"/>
  <c r="G145" i="4"/>
  <c r="F145" i="4"/>
  <c r="E145" i="4"/>
  <c r="G143" i="4"/>
  <c r="F143" i="4"/>
  <c r="E143" i="4"/>
  <c r="G141" i="4"/>
  <c r="F141" i="4"/>
  <c r="E141" i="4"/>
  <c r="G139" i="4"/>
  <c r="F139" i="4"/>
  <c r="E139" i="4"/>
  <c r="G137" i="4"/>
  <c r="F137" i="4"/>
  <c r="E137" i="4"/>
  <c r="G134" i="4"/>
  <c r="F134" i="4"/>
  <c r="E134" i="4"/>
  <c r="G132" i="4"/>
  <c r="F132" i="4"/>
  <c r="E132" i="4"/>
  <c r="G130" i="4"/>
  <c r="F130" i="4"/>
  <c r="E130" i="4"/>
  <c r="G128" i="4"/>
  <c r="F128" i="4"/>
  <c r="E128" i="4"/>
  <c r="G126" i="4"/>
  <c r="F126" i="4"/>
  <c r="E126" i="4"/>
  <c r="E124" i="4"/>
  <c r="G124" i="4"/>
  <c r="F124" i="4"/>
  <c r="G122" i="4"/>
  <c r="F122" i="4"/>
  <c r="E122" i="4"/>
  <c r="G119" i="4"/>
  <c r="F119" i="4"/>
  <c r="E119" i="4"/>
  <c r="G117" i="4"/>
  <c r="F16" i="8" s="1"/>
  <c r="F117" i="4"/>
  <c r="F15" i="8" s="1"/>
  <c r="E117" i="4"/>
  <c r="G115" i="4"/>
  <c r="F115" i="4"/>
  <c r="E115" i="4"/>
  <c r="G113" i="4"/>
  <c r="F113" i="4"/>
  <c r="E113" i="4"/>
  <c r="G110" i="4"/>
  <c r="F110" i="4"/>
  <c r="E110" i="4"/>
  <c r="G108" i="4"/>
  <c r="F108" i="4"/>
  <c r="E108" i="4"/>
  <c r="G106" i="4"/>
  <c r="F106" i="4"/>
  <c r="E106" i="4"/>
  <c r="G103" i="4"/>
  <c r="F103" i="4"/>
  <c r="E103" i="4"/>
  <c r="E101" i="4"/>
  <c r="E99" i="4"/>
  <c r="G97" i="4"/>
  <c r="F97" i="4"/>
  <c r="E97" i="4"/>
  <c r="G95" i="4"/>
  <c r="F95" i="4"/>
  <c r="E95" i="4"/>
  <c r="G93" i="4" l="1"/>
  <c r="F93" i="4"/>
  <c r="E93" i="4"/>
  <c r="G91" i="4"/>
  <c r="F91" i="4"/>
  <c r="E91" i="4"/>
  <c r="G89" i="4"/>
  <c r="F89" i="4"/>
  <c r="E89" i="4"/>
  <c r="G87" i="4"/>
  <c r="F87" i="4"/>
  <c r="E87" i="4"/>
  <c r="G84" i="4"/>
  <c r="F84" i="4"/>
  <c r="E84" i="4"/>
  <c r="G82" i="4"/>
  <c r="F82" i="4"/>
  <c r="E82" i="4"/>
  <c r="G80" i="4"/>
  <c r="F80" i="4"/>
  <c r="E80" i="4"/>
  <c r="G78" i="4"/>
  <c r="F78" i="4"/>
  <c r="E78" i="4"/>
  <c r="G76" i="4"/>
  <c r="F76" i="4"/>
  <c r="E76" i="4"/>
  <c r="G74" i="4"/>
  <c r="F74" i="4"/>
  <c r="E74" i="4"/>
  <c r="E176" i="4" s="1"/>
  <c r="G71" i="4"/>
  <c r="F71" i="4"/>
  <c r="I11" i="8" l="1"/>
  <c r="I18" i="8" l="1"/>
  <c r="H16" i="8"/>
  <c r="H20" i="8" l="1"/>
  <c r="H15" i="8" l="1"/>
  <c r="K21" i="8" l="1"/>
  <c r="H19" i="8"/>
  <c r="H18" i="8"/>
  <c r="H17" i="8"/>
  <c r="F4" i="11"/>
  <c r="F6" i="11"/>
  <c r="G23" i="8" l="1"/>
  <c r="G22" i="8"/>
  <c r="G4" i="11"/>
  <c r="G7" i="11" s="1"/>
  <c r="C12" i="11" s="1"/>
  <c r="G16" i="8"/>
  <c r="G15" i="8"/>
  <c r="F173" i="4"/>
  <c r="F170" i="4"/>
  <c r="F168" i="4"/>
  <c r="F166" i="4"/>
  <c r="F164" i="4"/>
  <c r="F162" i="4"/>
  <c r="F160" i="4"/>
  <c r="F158" i="4"/>
  <c r="F155" i="4"/>
  <c r="F153" i="4"/>
  <c r="F151" i="4"/>
  <c r="F149" i="4"/>
  <c r="F146" i="4"/>
  <c r="F144" i="4"/>
  <c r="F142" i="4"/>
  <c r="F140" i="4"/>
  <c r="F138" i="4"/>
  <c r="F135" i="4"/>
  <c r="F133" i="4"/>
  <c r="F131" i="4"/>
  <c r="F129" i="4"/>
  <c r="F127" i="4"/>
  <c r="F125" i="4"/>
  <c r="F123" i="4"/>
  <c r="F120" i="4"/>
  <c r="F118" i="4"/>
  <c r="F116" i="4"/>
  <c r="F114" i="4"/>
  <c r="F111" i="4"/>
  <c r="F109" i="4"/>
  <c r="F107" i="4"/>
  <c r="F104" i="4"/>
  <c r="F102" i="4"/>
  <c r="F100" i="4"/>
  <c r="F98" i="4"/>
  <c r="F96" i="4"/>
  <c r="F94" i="4"/>
  <c r="F92" i="4"/>
  <c r="F90" i="4"/>
  <c r="F88" i="4"/>
  <c r="F85" i="4"/>
  <c r="F83" i="4"/>
  <c r="F81" i="4"/>
  <c r="F79" i="4"/>
  <c r="F77" i="4"/>
  <c r="F75" i="4"/>
  <c r="F72" i="4"/>
  <c r="G173" i="4"/>
  <c r="G170" i="4"/>
  <c r="G168" i="4"/>
  <c r="G166" i="4"/>
  <c r="G164" i="4"/>
  <c r="G162" i="4"/>
  <c r="G160" i="4"/>
  <c r="G158" i="4"/>
  <c r="G155" i="4"/>
  <c r="G153" i="4"/>
  <c r="G151" i="4"/>
  <c r="G149" i="4"/>
  <c r="G146" i="4"/>
  <c r="G144" i="4"/>
  <c r="G142" i="4"/>
  <c r="G140" i="4"/>
  <c r="G138" i="4"/>
  <c r="G135" i="4"/>
  <c r="G133" i="4"/>
  <c r="G131" i="4"/>
  <c r="G129" i="4"/>
  <c r="G127" i="4"/>
  <c r="G125" i="4"/>
  <c r="G123" i="4"/>
  <c r="G120" i="4"/>
  <c r="G118" i="4"/>
  <c r="G116" i="4"/>
  <c r="G114" i="4"/>
  <c r="G111" i="4"/>
  <c r="G109" i="4"/>
  <c r="G107" i="4"/>
  <c r="G104" i="4"/>
  <c r="G102" i="4"/>
  <c r="G100" i="4"/>
  <c r="G98" i="4"/>
  <c r="G96" i="4"/>
  <c r="G94" i="4"/>
  <c r="G92" i="4"/>
  <c r="G90" i="4"/>
  <c r="G88" i="4"/>
  <c r="G85" i="4"/>
  <c r="G83" i="4"/>
  <c r="G81" i="4"/>
  <c r="G79" i="4"/>
  <c r="G77" i="4"/>
  <c r="G75" i="4"/>
  <c r="G72" i="4"/>
  <c r="E21" i="8" l="1"/>
  <c r="G21" i="8" s="1"/>
  <c r="G176" i="4"/>
  <c r="F176" i="4"/>
  <c r="F20" i="8"/>
  <c r="G20" i="8" s="1"/>
  <c r="F18" i="8"/>
  <c r="G18" i="8" s="1"/>
  <c r="F19" i="8" l="1"/>
  <c r="G19" i="8" s="1"/>
  <c r="F17" i="8"/>
  <c r="G17" i="8" s="1"/>
  <c r="F25" i="8" l="1"/>
  <c r="G25" i="8" s="1"/>
  <c r="G26" i="8" s="1"/>
  <c r="G27" i="8" s="1"/>
  <c r="F11" i="8" s="1"/>
  <c r="U26" i="8" l="1"/>
  <c r="U27" i="8" l="1"/>
  <c r="D9" i="8" l="1"/>
  <c r="U11" i="8"/>
</calcChain>
</file>

<file path=xl/sharedStrings.xml><?xml version="1.0" encoding="utf-8"?>
<sst xmlns="http://schemas.openxmlformats.org/spreadsheetml/2006/main" count="719" uniqueCount="464">
  <si>
    <t>　</t>
    <phoneticPr fontId="5"/>
  </si>
  <si>
    <t>品目</t>
    <rPh sb="0" eb="2">
      <t>ヒンモク</t>
    </rPh>
    <phoneticPr fontId="4"/>
  </si>
  <si>
    <t>基礎価格</t>
    <rPh sb="0" eb="2">
      <t>キソ</t>
    </rPh>
    <rPh sb="2" eb="4">
      <t>カカク</t>
    </rPh>
    <phoneticPr fontId="4"/>
  </si>
  <si>
    <t>機関　　　出力　　　（ｋW)</t>
    <rPh sb="0" eb="2">
      <t>キカン</t>
    </rPh>
    <rPh sb="5" eb="7">
      <t>シュツリョク</t>
    </rPh>
    <phoneticPr fontId="4"/>
  </si>
  <si>
    <t>標準　　　使用　　　　年数</t>
    <rPh sb="0" eb="2">
      <t>ヒョウジュン</t>
    </rPh>
    <rPh sb="5" eb="7">
      <t>シヨウ</t>
    </rPh>
    <rPh sb="11" eb="13">
      <t>ネンスウ</t>
    </rPh>
    <phoneticPr fontId="4"/>
  </si>
  <si>
    <t>１日　　　運転　　　　時間</t>
    <rPh sb="1" eb="2">
      <t>ニチ</t>
    </rPh>
    <rPh sb="5" eb="7">
      <t>ウンテン</t>
    </rPh>
    <rPh sb="11" eb="13">
      <t>ジカン</t>
    </rPh>
    <phoneticPr fontId="4"/>
  </si>
  <si>
    <t>運転　　　日数</t>
    <rPh sb="0" eb="2">
      <t>ウンテン</t>
    </rPh>
    <rPh sb="5" eb="7">
      <t>ニッスウ</t>
    </rPh>
    <phoneticPr fontId="4"/>
  </si>
  <si>
    <t>供用　　　日数</t>
    <rPh sb="0" eb="2">
      <t>キョウヨウ</t>
    </rPh>
    <rPh sb="5" eb="7">
      <t>ニッスウ</t>
    </rPh>
    <phoneticPr fontId="4"/>
  </si>
  <si>
    <t>維持　　　修理　　　比率</t>
    <rPh sb="0" eb="2">
      <t>イジ</t>
    </rPh>
    <rPh sb="5" eb="7">
      <t>シュウリ</t>
    </rPh>
    <rPh sb="10" eb="12">
      <t>ヒリツ</t>
    </rPh>
    <phoneticPr fontId="4"/>
  </si>
  <si>
    <t>年間　　　管理　　　比率</t>
    <rPh sb="0" eb="2">
      <t>ネンカン</t>
    </rPh>
    <rPh sb="5" eb="7">
      <t>カンリ</t>
    </rPh>
    <rPh sb="10" eb="12">
      <t>ヒリツ</t>
    </rPh>
    <phoneticPr fontId="4"/>
  </si>
  <si>
    <t>償却　　　　　比率</t>
    <rPh sb="0" eb="2">
      <t>ショウキャク</t>
    </rPh>
    <rPh sb="7" eb="9">
      <t>ヒリツ</t>
    </rPh>
    <phoneticPr fontId="4"/>
  </si>
  <si>
    <t>一日の　　　　　損料率</t>
    <rPh sb="0" eb="2">
      <t>イチニチ</t>
    </rPh>
    <rPh sb="8" eb="10">
      <t>ソンリョウ</t>
    </rPh>
    <rPh sb="10" eb="11">
      <t>リツ</t>
    </rPh>
    <phoneticPr fontId="4"/>
  </si>
  <si>
    <t>一日の　　　　　　　　　総損料</t>
    <rPh sb="0" eb="2">
      <t>イチニチ</t>
    </rPh>
    <rPh sb="12" eb="13">
      <t>ソウ</t>
    </rPh>
    <rPh sb="13" eb="15">
      <t>ソンリョウ</t>
    </rPh>
    <phoneticPr fontId="4"/>
  </si>
  <si>
    <t>燃料　　　消費率　　　（L/kW・h）</t>
    <rPh sb="0" eb="2">
      <t>ネンリョウ</t>
    </rPh>
    <rPh sb="5" eb="8">
      <t>ショウヒリツ</t>
    </rPh>
    <phoneticPr fontId="4"/>
  </si>
  <si>
    <t>一時間の　　　燃料　　　消費率</t>
    <rPh sb="0" eb="1">
      <t>イチ</t>
    </rPh>
    <rPh sb="1" eb="3">
      <t>ジカン</t>
    </rPh>
    <rPh sb="7" eb="9">
      <t>ネンリョウ</t>
    </rPh>
    <rPh sb="12" eb="15">
      <t>ショウヒリツ</t>
    </rPh>
    <phoneticPr fontId="4"/>
  </si>
  <si>
    <t>バン（ﾜﾝﾎﾞｯｸｽ型）</t>
    <rPh sb="10" eb="11">
      <t>ガタ</t>
    </rPh>
    <phoneticPr fontId="4"/>
  </si>
  <si>
    <t xml:space="preserve"> </t>
    <phoneticPr fontId="4"/>
  </si>
  <si>
    <t>地方連絡　　協議会名</t>
    <rPh sb="0" eb="2">
      <t>チホウ</t>
    </rPh>
    <rPh sb="2" eb="4">
      <t>レンラク</t>
    </rPh>
    <rPh sb="6" eb="8">
      <t>キョウギ</t>
    </rPh>
    <rPh sb="8" eb="9">
      <t>カイ</t>
    </rPh>
    <rPh sb="9" eb="10">
      <t>メイ</t>
    </rPh>
    <phoneticPr fontId="5"/>
  </si>
  <si>
    <t>　都道府県名</t>
    <rPh sb="1" eb="5">
      <t>トドウフケン</t>
    </rPh>
    <rPh sb="5" eb="6">
      <t>メイ</t>
    </rPh>
    <phoneticPr fontId="5"/>
  </si>
  <si>
    <t>土木一般　　世話役</t>
    <rPh sb="0" eb="2">
      <t>ドボク</t>
    </rPh>
    <rPh sb="2" eb="4">
      <t>イッパン</t>
    </rPh>
    <rPh sb="6" eb="9">
      <t>セワヤク</t>
    </rPh>
    <phoneticPr fontId="5"/>
  </si>
  <si>
    <t>特殊　　　作業員</t>
    <rPh sb="0" eb="2">
      <t>トクシュ</t>
    </rPh>
    <rPh sb="5" eb="8">
      <t>サギョウイン</t>
    </rPh>
    <phoneticPr fontId="5"/>
  </si>
  <si>
    <t>普通　　　　作業員</t>
    <rPh sb="0" eb="2">
      <t>フツウ</t>
    </rPh>
    <rPh sb="6" eb="9">
      <t>サギョウイン</t>
    </rPh>
    <phoneticPr fontId="5"/>
  </si>
  <si>
    <t>北海道</t>
    <rPh sb="0" eb="3">
      <t>ホッカイドウ</t>
    </rPh>
    <phoneticPr fontId="5"/>
  </si>
  <si>
    <t>０１北海道</t>
    <rPh sb="2" eb="5">
      <t>ホッカイドウ</t>
    </rPh>
    <phoneticPr fontId="5"/>
  </si>
  <si>
    <t>東北</t>
    <rPh sb="0" eb="2">
      <t>トウホク</t>
    </rPh>
    <phoneticPr fontId="5"/>
  </si>
  <si>
    <t>０２青森県</t>
    <rPh sb="2" eb="5">
      <t>アオモリケン</t>
    </rPh>
    <phoneticPr fontId="5"/>
  </si>
  <si>
    <t>０３岩手県</t>
    <rPh sb="2" eb="5">
      <t>イワテケン</t>
    </rPh>
    <phoneticPr fontId="5"/>
  </si>
  <si>
    <t>０４宮城県</t>
    <rPh sb="2" eb="5">
      <t>ミヤギケン</t>
    </rPh>
    <phoneticPr fontId="5"/>
  </si>
  <si>
    <t>０５秋田県</t>
    <rPh sb="2" eb="5">
      <t>アキタケン</t>
    </rPh>
    <phoneticPr fontId="5"/>
  </si>
  <si>
    <t>０６山形県</t>
    <rPh sb="2" eb="5">
      <t>ヤマガタケン</t>
    </rPh>
    <phoneticPr fontId="5"/>
  </si>
  <si>
    <t>０７福島県</t>
    <rPh sb="2" eb="5">
      <t>フクシマケン</t>
    </rPh>
    <phoneticPr fontId="5"/>
  </si>
  <si>
    <t>関東</t>
    <rPh sb="0" eb="2">
      <t>カントウ</t>
    </rPh>
    <phoneticPr fontId="5"/>
  </si>
  <si>
    <t>０８茨城県</t>
    <rPh sb="2" eb="5">
      <t>イバラギケン</t>
    </rPh>
    <phoneticPr fontId="5"/>
  </si>
  <si>
    <t>０９栃木県</t>
    <rPh sb="2" eb="5">
      <t>トチギケン</t>
    </rPh>
    <phoneticPr fontId="5"/>
  </si>
  <si>
    <t>１０群馬県</t>
    <rPh sb="2" eb="5">
      <t>グンマケン</t>
    </rPh>
    <phoneticPr fontId="5"/>
  </si>
  <si>
    <t>１１埼玉県</t>
    <rPh sb="2" eb="5">
      <t>サイタマケン</t>
    </rPh>
    <phoneticPr fontId="5"/>
  </si>
  <si>
    <t>１２千葉県</t>
    <rPh sb="2" eb="5">
      <t>チバケン</t>
    </rPh>
    <phoneticPr fontId="5"/>
  </si>
  <si>
    <t>１３東京都</t>
    <rPh sb="2" eb="5">
      <t>トウキョウト</t>
    </rPh>
    <phoneticPr fontId="5"/>
  </si>
  <si>
    <t>１４神奈川県</t>
    <rPh sb="2" eb="6">
      <t>カナガワケン</t>
    </rPh>
    <phoneticPr fontId="5"/>
  </si>
  <si>
    <t>１９山梨県</t>
    <rPh sb="2" eb="5">
      <t>ヤマナシケン</t>
    </rPh>
    <phoneticPr fontId="5"/>
  </si>
  <si>
    <t>２０長野県</t>
    <rPh sb="2" eb="5">
      <t>ナガノケン</t>
    </rPh>
    <phoneticPr fontId="5"/>
  </si>
  <si>
    <t>北陸</t>
    <rPh sb="0" eb="2">
      <t>ホクリク</t>
    </rPh>
    <phoneticPr fontId="5"/>
  </si>
  <si>
    <t>１５新潟県</t>
    <rPh sb="2" eb="5">
      <t>ニイガタケン</t>
    </rPh>
    <phoneticPr fontId="5"/>
  </si>
  <si>
    <t>１６富山県</t>
    <rPh sb="2" eb="5">
      <t>トヤマケン</t>
    </rPh>
    <phoneticPr fontId="5"/>
  </si>
  <si>
    <t>１７石川県</t>
    <rPh sb="2" eb="5">
      <t>イシカワケン</t>
    </rPh>
    <phoneticPr fontId="5"/>
  </si>
  <si>
    <t>中部</t>
    <rPh sb="0" eb="2">
      <t>チュウブ</t>
    </rPh>
    <phoneticPr fontId="5"/>
  </si>
  <si>
    <t>２１岐阜県</t>
    <rPh sb="2" eb="5">
      <t>ギフケン</t>
    </rPh>
    <phoneticPr fontId="5"/>
  </si>
  <si>
    <t>２２静岡県</t>
    <rPh sb="2" eb="5">
      <t>シズオカケン</t>
    </rPh>
    <phoneticPr fontId="5"/>
  </si>
  <si>
    <t>２３愛知県</t>
    <rPh sb="2" eb="5">
      <t>アイチケン</t>
    </rPh>
    <phoneticPr fontId="5"/>
  </si>
  <si>
    <t>２４三重県</t>
    <rPh sb="2" eb="5">
      <t>ミエケン</t>
    </rPh>
    <phoneticPr fontId="5"/>
  </si>
  <si>
    <t>近畿</t>
    <rPh sb="0" eb="2">
      <t>キンキ</t>
    </rPh>
    <phoneticPr fontId="5"/>
  </si>
  <si>
    <t>１８福井県</t>
    <rPh sb="2" eb="5">
      <t>フクイケン</t>
    </rPh>
    <phoneticPr fontId="5"/>
  </si>
  <si>
    <t>２５滋賀県</t>
    <rPh sb="2" eb="5">
      <t>シガケン</t>
    </rPh>
    <phoneticPr fontId="5"/>
  </si>
  <si>
    <t>２６京都府</t>
    <rPh sb="2" eb="5">
      <t>キョウトフ</t>
    </rPh>
    <phoneticPr fontId="5"/>
  </si>
  <si>
    <t>２７大阪府</t>
    <rPh sb="2" eb="5">
      <t>オオサカフ</t>
    </rPh>
    <phoneticPr fontId="5"/>
  </si>
  <si>
    <t>２８兵庫県</t>
    <rPh sb="2" eb="5">
      <t>ヒョウゴケン</t>
    </rPh>
    <phoneticPr fontId="5"/>
  </si>
  <si>
    <t>２９奈良県</t>
    <rPh sb="2" eb="5">
      <t>ナラケン</t>
    </rPh>
    <phoneticPr fontId="5"/>
  </si>
  <si>
    <t>３０和歌山県</t>
    <rPh sb="2" eb="6">
      <t>ワカヤマケン</t>
    </rPh>
    <phoneticPr fontId="5"/>
  </si>
  <si>
    <t>中国</t>
    <rPh sb="0" eb="2">
      <t>チュウゴク</t>
    </rPh>
    <phoneticPr fontId="5"/>
  </si>
  <si>
    <t>３１鳥取県</t>
    <rPh sb="2" eb="5">
      <t>トットリケン</t>
    </rPh>
    <phoneticPr fontId="5"/>
  </si>
  <si>
    <t>３２島根県</t>
    <rPh sb="2" eb="5">
      <t>シマネケン</t>
    </rPh>
    <phoneticPr fontId="5"/>
  </si>
  <si>
    <t>３３岡山県</t>
    <rPh sb="2" eb="5">
      <t>オカヤマケン</t>
    </rPh>
    <phoneticPr fontId="5"/>
  </si>
  <si>
    <t>３４広島県</t>
    <rPh sb="2" eb="5">
      <t>ヒロシマケン</t>
    </rPh>
    <phoneticPr fontId="5"/>
  </si>
  <si>
    <t>３５山口県</t>
    <rPh sb="2" eb="5">
      <t>ヤマグチケン</t>
    </rPh>
    <phoneticPr fontId="5"/>
  </si>
  <si>
    <t>四国</t>
    <rPh sb="0" eb="2">
      <t>シコク</t>
    </rPh>
    <phoneticPr fontId="5"/>
  </si>
  <si>
    <t>３６徳島県</t>
    <rPh sb="2" eb="5">
      <t>トクシマケン</t>
    </rPh>
    <phoneticPr fontId="5"/>
  </si>
  <si>
    <t>３７香川県</t>
    <rPh sb="2" eb="5">
      <t>カガワケン</t>
    </rPh>
    <phoneticPr fontId="5"/>
  </si>
  <si>
    <t>３８愛媛県</t>
    <rPh sb="2" eb="5">
      <t>エヒメケン</t>
    </rPh>
    <phoneticPr fontId="5"/>
  </si>
  <si>
    <t>３９高知県</t>
    <rPh sb="2" eb="5">
      <t>コウチケン</t>
    </rPh>
    <phoneticPr fontId="5"/>
  </si>
  <si>
    <t>九州</t>
    <rPh sb="0" eb="2">
      <t>キュウシュウ</t>
    </rPh>
    <phoneticPr fontId="5"/>
  </si>
  <si>
    <t>４０福岡県</t>
    <rPh sb="2" eb="5">
      <t>フクオカケン</t>
    </rPh>
    <phoneticPr fontId="5"/>
  </si>
  <si>
    <t>４１佐賀県</t>
    <rPh sb="2" eb="5">
      <t>サガケン</t>
    </rPh>
    <phoneticPr fontId="5"/>
  </si>
  <si>
    <t>４２長崎県</t>
    <rPh sb="2" eb="5">
      <t>ナガサキケン</t>
    </rPh>
    <phoneticPr fontId="5"/>
  </si>
  <si>
    <t>４３熊本県</t>
    <rPh sb="2" eb="5">
      <t>クマモトケン</t>
    </rPh>
    <phoneticPr fontId="5"/>
  </si>
  <si>
    <t>４４大分県</t>
    <rPh sb="2" eb="5">
      <t>オオイタケン</t>
    </rPh>
    <phoneticPr fontId="5"/>
  </si>
  <si>
    <t>４５宮崎県</t>
    <rPh sb="2" eb="5">
      <t>ミヤザキケン</t>
    </rPh>
    <phoneticPr fontId="5"/>
  </si>
  <si>
    <t>４６鹿児島県</t>
    <rPh sb="2" eb="6">
      <t>カゴシマケン</t>
    </rPh>
    <phoneticPr fontId="5"/>
  </si>
  <si>
    <t>沖縄</t>
    <rPh sb="0" eb="2">
      <t>オキナワ</t>
    </rPh>
    <phoneticPr fontId="5"/>
  </si>
  <si>
    <t>４７沖縄県</t>
    <rPh sb="2" eb="5">
      <t>オキナワケン</t>
    </rPh>
    <phoneticPr fontId="5"/>
  </si>
  <si>
    <t>（１）　</t>
    <phoneticPr fontId="4"/>
  </si>
  <si>
    <t>（２）　</t>
  </si>
  <si>
    <t>（３）　</t>
  </si>
  <si>
    <t>（４）　</t>
  </si>
  <si>
    <t>（５）　</t>
  </si>
  <si>
    <t>　</t>
    <phoneticPr fontId="4"/>
  </si>
  <si>
    <t>計算式の説明</t>
    <rPh sb="0" eb="3">
      <t>ケイサンシキ</t>
    </rPh>
    <rPh sb="4" eb="6">
      <t>セツメイ</t>
    </rPh>
    <phoneticPr fontId="4"/>
  </si>
  <si>
    <t>ａ）</t>
    <phoneticPr fontId="4"/>
  </si>
  <si>
    <t>ｂ）</t>
    <phoneticPr fontId="4"/>
  </si>
  <si>
    <t>ｃ）</t>
    <phoneticPr fontId="4"/>
  </si>
  <si>
    <t>損料・燃料消費量（コンクリート穿孔機・発電機・車両）</t>
    <rPh sb="0" eb="2">
      <t>ソンリョウ</t>
    </rPh>
    <rPh sb="3" eb="5">
      <t>ネンリョウ</t>
    </rPh>
    <rPh sb="5" eb="8">
      <t>ショウヒリョウ</t>
    </rPh>
    <rPh sb="15" eb="18">
      <t>センコウキ</t>
    </rPh>
    <rPh sb="19" eb="22">
      <t>ハツデンキ</t>
    </rPh>
    <rPh sb="23" eb="25">
      <t>シャリョウ</t>
    </rPh>
    <phoneticPr fontId="4"/>
  </si>
  <si>
    <t>工事用高圧洗浄機</t>
    <rPh sb="0" eb="3">
      <t>コウジヨウ</t>
    </rPh>
    <rPh sb="3" eb="5">
      <t>コウアツ</t>
    </rPh>
    <rPh sb="5" eb="8">
      <t>センジョウキ</t>
    </rPh>
    <phoneticPr fontId="4"/>
  </si>
  <si>
    <t>（６）　</t>
    <phoneticPr fontId="4"/>
  </si>
  <si>
    <t>トラック３～３．５ｔ</t>
    <phoneticPr fontId="4"/>
  </si>
  <si>
    <t>名称</t>
    <rPh sb="0" eb="2">
      <t>メイショウ</t>
    </rPh>
    <phoneticPr fontId="5"/>
  </si>
  <si>
    <t>数量</t>
    <rPh sb="0" eb="2">
      <t>スウリョウ</t>
    </rPh>
    <phoneticPr fontId="5"/>
  </si>
  <si>
    <t>販売価格</t>
    <rPh sb="0" eb="2">
      <t>ハンバイ</t>
    </rPh>
    <rPh sb="2" eb="4">
      <t>カカク</t>
    </rPh>
    <phoneticPr fontId="5"/>
  </si>
  <si>
    <t>刃先リングタイプ</t>
    <rPh sb="0" eb="1">
      <t>ハ</t>
    </rPh>
    <rPh sb="1" eb="2">
      <t>サキ</t>
    </rPh>
    <phoneticPr fontId="5"/>
  </si>
  <si>
    <t>リング内刃</t>
    <rPh sb="3" eb="4">
      <t>ウチ</t>
    </rPh>
    <rPh sb="4" eb="5">
      <t>ハ</t>
    </rPh>
    <phoneticPr fontId="5"/>
  </si>
  <si>
    <t>内径94mm　外径112mm</t>
    <rPh sb="0" eb="2">
      <t>ナイケイ</t>
    </rPh>
    <rPh sb="7" eb="8">
      <t>ガイ</t>
    </rPh>
    <rPh sb="8" eb="9">
      <t>ケイ</t>
    </rPh>
    <phoneticPr fontId="5"/>
  </si>
  <si>
    <t>リング外刃</t>
    <rPh sb="3" eb="4">
      <t>ソト</t>
    </rPh>
    <rPh sb="4" eb="5">
      <t>ハ</t>
    </rPh>
    <phoneticPr fontId="5"/>
  </si>
  <si>
    <t>内径112mm　外径128mm</t>
    <rPh sb="0" eb="2">
      <t>ナイケイ</t>
    </rPh>
    <rPh sb="8" eb="9">
      <t>ガイ</t>
    </rPh>
    <rPh sb="9" eb="10">
      <t>ケイ</t>
    </rPh>
    <phoneticPr fontId="5"/>
  </si>
  <si>
    <t>専用アダプター</t>
    <rPh sb="0" eb="2">
      <t>センヨウ</t>
    </rPh>
    <phoneticPr fontId="5"/>
  </si>
  <si>
    <t>4インチアダプター（Aロットねじ）</t>
    <phoneticPr fontId="5"/>
  </si>
  <si>
    <t>4インチアダプター（N型ねじ）</t>
    <rPh sb="11" eb="12">
      <t>ガタ</t>
    </rPh>
    <phoneticPr fontId="5"/>
  </si>
  <si>
    <t>ケーズル関連備品</t>
    <rPh sb="4" eb="6">
      <t>カンレン</t>
    </rPh>
    <rPh sb="6" eb="8">
      <t>ビヒン</t>
    </rPh>
    <phoneticPr fontId="5"/>
  </si>
  <si>
    <t>M(マーキング）シート</t>
    <phoneticPr fontId="5"/>
  </si>
  <si>
    <t>4インチ用</t>
    <rPh sb="4" eb="5">
      <t>ヨウ</t>
    </rPh>
    <phoneticPr fontId="5"/>
  </si>
  <si>
    <t>スティックスペーサー(PP製）　</t>
    <rPh sb="13" eb="14">
      <t>セイ</t>
    </rPh>
    <phoneticPr fontId="5"/>
  </si>
  <si>
    <t>フィッティング　ストラップ</t>
    <phoneticPr fontId="5"/>
  </si>
  <si>
    <t>表示価格は消費税を含んでおりません。</t>
    <rPh sb="0" eb="2">
      <t>ヒョウジ</t>
    </rPh>
    <rPh sb="2" eb="4">
      <t>カカク</t>
    </rPh>
    <rPh sb="5" eb="8">
      <t>ショウヒゼイ</t>
    </rPh>
    <rPh sb="9" eb="10">
      <t>フク</t>
    </rPh>
    <phoneticPr fontId="5"/>
  </si>
  <si>
    <t>【労務単価】</t>
    <rPh sb="1" eb="3">
      <t>ロウム</t>
    </rPh>
    <rPh sb="3" eb="5">
      <t>タンカ</t>
    </rPh>
    <phoneticPr fontId="4"/>
  </si>
  <si>
    <t>【機械損料表】</t>
    <rPh sb="1" eb="3">
      <t>キカイ</t>
    </rPh>
    <rPh sb="3" eb="5">
      <t>ソンリョウ</t>
    </rPh>
    <rPh sb="5" eb="6">
      <t>ヒョウ</t>
    </rPh>
    <phoneticPr fontId="4"/>
  </si>
  <si>
    <t>　</t>
    <phoneticPr fontId="5"/>
  </si>
  <si>
    <t>ケーズル工法</t>
    <rPh sb="4" eb="6">
      <t>コウホウ</t>
    </rPh>
    <phoneticPr fontId="5"/>
  </si>
  <si>
    <t>平成 ２1年 ６月</t>
    <rPh sb="0" eb="2">
      <t>ヘイセイ</t>
    </rPh>
    <rPh sb="5" eb="6">
      <t>ネン</t>
    </rPh>
    <rPh sb="8" eb="9">
      <t>ツキ</t>
    </rPh>
    <phoneticPr fontId="5"/>
  </si>
  <si>
    <t>ケ　ー　ズ　ル  工  法  研　究  会</t>
    <rPh sb="9" eb="10">
      <t>コウ</t>
    </rPh>
    <rPh sb="12" eb="13">
      <t>ホウ</t>
    </rPh>
    <rPh sb="15" eb="16">
      <t>ケン</t>
    </rPh>
    <rPh sb="17" eb="18">
      <t>キワム</t>
    </rPh>
    <rPh sb="20" eb="21">
      <t>カイ</t>
    </rPh>
    <phoneticPr fontId="5"/>
  </si>
  <si>
    <t xml:space="preserve"> </t>
    <phoneticPr fontId="5"/>
  </si>
  <si>
    <t>　</t>
    <phoneticPr fontId="5"/>
  </si>
  <si>
    <t>０１北海道（夜間）</t>
    <rPh sb="2" eb="5">
      <t>ホッカイドウ</t>
    </rPh>
    <rPh sb="6" eb="8">
      <t>ヤカン</t>
    </rPh>
    <phoneticPr fontId="5"/>
  </si>
  <si>
    <t>０２青森県（夜間）</t>
    <rPh sb="2" eb="5">
      <t>アオモリケン</t>
    </rPh>
    <rPh sb="6" eb="8">
      <t>ヤカン</t>
    </rPh>
    <phoneticPr fontId="5"/>
  </si>
  <si>
    <t>０３岩手県（夜間）</t>
    <rPh sb="2" eb="5">
      <t>イワテケン</t>
    </rPh>
    <phoneticPr fontId="5"/>
  </si>
  <si>
    <t>０４宮城県（夜間）</t>
    <rPh sb="2" eb="5">
      <t>ミヤギケン</t>
    </rPh>
    <phoneticPr fontId="5"/>
  </si>
  <si>
    <t>０５秋田県（夜間）</t>
    <rPh sb="2" eb="5">
      <t>アキタケン</t>
    </rPh>
    <phoneticPr fontId="5"/>
  </si>
  <si>
    <t>０６山形県（夜間）</t>
    <rPh sb="2" eb="5">
      <t>ヤマガタケン</t>
    </rPh>
    <phoneticPr fontId="5"/>
  </si>
  <si>
    <t>０７福島県（夜間）</t>
    <rPh sb="2" eb="5">
      <t>フクシマケン</t>
    </rPh>
    <phoneticPr fontId="5"/>
  </si>
  <si>
    <t>０８茨城県（夜間）</t>
    <rPh sb="2" eb="5">
      <t>イバラギケン</t>
    </rPh>
    <phoneticPr fontId="5"/>
  </si>
  <si>
    <t>０９栃木県（夜間）</t>
    <rPh sb="2" eb="5">
      <t>トチギケン</t>
    </rPh>
    <phoneticPr fontId="5"/>
  </si>
  <si>
    <t>１０群馬県（夜間）</t>
    <rPh sb="2" eb="5">
      <t>グンマケン</t>
    </rPh>
    <phoneticPr fontId="5"/>
  </si>
  <si>
    <t>１１埼玉県（夜間）</t>
    <rPh sb="2" eb="5">
      <t>サイタマケン</t>
    </rPh>
    <phoneticPr fontId="5"/>
  </si>
  <si>
    <t>１２千葉県（夜間）</t>
    <rPh sb="2" eb="5">
      <t>チバケン</t>
    </rPh>
    <phoneticPr fontId="5"/>
  </si>
  <si>
    <t>１３東京都（夜間）</t>
    <rPh sb="2" eb="5">
      <t>トウキョウト</t>
    </rPh>
    <phoneticPr fontId="5"/>
  </si>
  <si>
    <t>１４神奈川県（夜間）</t>
    <rPh sb="2" eb="6">
      <t>カナガワケン</t>
    </rPh>
    <phoneticPr fontId="5"/>
  </si>
  <si>
    <t>１９山梨県（夜間）</t>
    <rPh sb="2" eb="5">
      <t>ヤマナシケン</t>
    </rPh>
    <phoneticPr fontId="5"/>
  </si>
  <si>
    <t>２０長野県（夜間）</t>
    <rPh sb="2" eb="5">
      <t>ナガノケン</t>
    </rPh>
    <phoneticPr fontId="5"/>
  </si>
  <si>
    <t>１５新潟県（夜間）</t>
    <rPh sb="2" eb="5">
      <t>ニイガタケン</t>
    </rPh>
    <phoneticPr fontId="5"/>
  </si>
  <si>
    <t>１６富山県（夜間）</t>
    <rPh sb="2" eb="5">
      <t>トヤマケン</t>
    </rPh>
    <phoneticPr fontId="5"/>
  </si>
  <si>
    <t>１７石川県（夜間）</t>
    <rPh sb="2" eb="5">
      <t>イシカワケン</t>
    </rPh>
    <phoneticPr fontId="5"/>
  </si>
  <si>
    <t>２１岐阜県（夜間）</t>
    <rPh sb="2" eb="5">
      <t>ギフケン</t>
    </rPh>
    <phoneticPr fontId="5"/>
  </si>
  <si>
    <t>２２静岡県（夜間）</t>
    <rPh sb="2" eb="5">
      <t>シズオカケン</t>
    </rPh>
    <phoneticPr fontId="5"/>
  </si>
  <si>
    <t>２３愛知県（夜間）</t>
    <rPh sb="2" eb="5">
      <t>アイチケン</t>
    </rPh>
    <phoneticPr fontId="5"/>
  </si>
  <si>
    <t>２４三重県（夜間）</t>
    <rPh sb="2" eb="5">
      <t>ミエケン</t>
    </rPh>
    <phoneticPr fontId="5"/>
  </si>
  <si>
    <t>１８福井県（夜間）</t>
    <rPh sb="2" eb="5">
      <t>フクイケン</t>
    </rPh>
    <phoneticPr fontId="5"/>
  </si>
  <si>
    <t>２５滋賀県（夜間）</t>
    <rPh sb="2" eb="5">
      <t>シガケン</t>
    </rPh>
    <phoneticPr fontId="5"/>
  </si>
  <si>
    <t>２６京都府（夜間）</t>
    <rPh sb="2" eb="5">
      <t>キョウトフ</t>
    </rPh>
    <phoneticPr fontId="5"/>
  </si>
  <si>
    <t>２７大阪府（夜間）</t>
    <rPh sb="2" eb="5">
      <t>オオサカフ</t>
    </rPh>
    <phoneticPr fontId="5"/>
  </si>
  <si>
    <t>２８兵庫県（夜間）</t>
    <rPh sb="2" eb="5">
      <t>ヒョウゴケン</t>
    </rPh>
    <phoneticPr fontId="5"/>
  </si>
  <si>
    <t>２９奈良県（夜間）</t>
    <rPh sb="2" eb="5">
      <t>ナラケン</t>
    </rPh>
    <phoneticPr fontId="5"/>
  </si>
  <si>
    <t>３０和歌山県（夜間）</t>
    <rPh sb="2" eb="6">
      <t>ワカヤマケン</t>
    </rPh>
    <phoneticPr fontId="5"/>
  </si>
  <si>
    <t>３１鳥取県（夜間）</t>
    <rPh sb="2" eb="5">
      <t>トットリケン</t>
    </rPh>
    <phoneticPr fontId="5"/>
  </si>
  <si>
    <t>３２島根県（夜間）</t>
    <rPh sb="2" eb="5">
      <t>シマネケン</t>
    </rPh>
    <phoneticPr fontId="5"/>
  </si>
  <si>
    <t>３３岡山県（夜間）</t>
    <rPh sb="2" eb="5">
      <t>オカヤマケン</t>
    </rPh>
    <phoneticPr fontId="5"/>
  </si>
  <si>
    <t>３４広島県（夜間）</t>
    <rPh sb="2" eb="5">
      <t>ヒロシマケン</t>
    </rPh>
    <phoneticPr fontId="5"/>
  </si>
  <si>
    <t>３５山口県（夜間）</t>
    <rPh sb="2" eb="5">
      <t>ヤマグチケン</t>
    </rPh>
    <phoneticPr fontId="5"/>
  </si>
  <si>
    <t>３６徳島県（夜間）</t>
    <rPh sb="2" eb="5">
      <t>トクシマケン</t>
    </rPh>
    <phoneticPr fontId="5"/>
  </si>
  <si>
    <t>３７香川県（夜間）</t>
    <rPh sb="2" eb="5">
      <t>カガワケン</t>
    </rPh>
    <phoneticPr fontId="5"/>
  </si>
  <si>
    <t>３８愛媛県（夜間）</t>
    <rPh sb="2" eb="5">
      <t>エヒメケン</t>
    </rPh>
    <phoneticPr fontId="5"/>
  </si>
  <si>
    <t>３９高知県（夜間）</t>
    <rPh sb="2" eb="5">
      <t>コウチケン</t>
    </rPh>
    <phoneticPr fontId="5"/>
  </si>
  <si>
    <t>４０福岡県（夜間）</t>
    <rPh sb="2" eb="5">
      <t>フクオカケン</t>
    </rPh>
    <phoneticPr fontId="5"/>
  </si>
  <si>
    <t>４１佐賀県（夜間）</t>
    <rPh sb="2" eb="5">
      <t>サガケン</t>
    </rPh>
    <phoneticPr fontId="5"/>
  </si>
  <si>
    <t>４２長崎県（夜間）</t>
    <rPh sb="2" eb="5">
      <t>ナガサキケン</t>
    </rPh>
    <phoneticPr fontId="5"/>
  </si>
  <si>
    <t>４３熊本県（夜間）</t>
    <rPh sb="2" eb="5">
      <t>クマモトケン</t>
    </rPh>
    <phoneticPr fontId="5"/>
  </si>
  <si>
    <t>４４大分県（夜間）</t>
    <rPh sb="2" eb="5">
      <t>オオイタケン</t>
    </rPh>
    <phoneticPr fontId="5"/>
  </si>
  <si>
    <t>４５宮崎県（夜間）</t>
    <rPh sb="2" eb="5">
      <t>ミヤザキケン</t>
    </rPh>
    <phoneticPr fontId="5"/>
  </si>
  <si>
    <t>４６鹿児島県（夜間）</t>
    <rPh sb="2" eb="6">
      <t>カゴシマケン</t>
    </rPh>
    <phoneticPr fontId="5"/>
  </si>
  <si>
    <t>４７沖縄県（夜間）</t>
    <rPh sb="2" eb="5">
      <t>オキナワケン</t>
    </rPh>
    <phoneticPr fontId="5"/>
  </si>
  <si>
    <t>地方連絡　　　　協議会名</t>
    <rPh sb="0" eb="2">
      <t>チホウ</t>
    </rPh>
    <rPh sb="2" eb="4">
      <t>レンラク</t>
    </rPh>
    <rPh sb="8" eb="10">
      <t>キョウギ</t>
    </rPh>
    <rPh sb="10" eb="11">
      <t>カイ</t>
    </rPh>
    <rPh sb="11" eb="12">
      <t>メイ</t>
    </rPh>
    <phoneticPr fontId="5"/>
  </si>
  <si>
    <t>ガタツキ防止用調整ゴム（１本１０m）</t>
    <rPh sb="4" eb="7">
      <t>ボウシヨウ</t>
    </rPh>
    <rPh sb="7" eb="9">
      <t>チョウセイ</t>
    </rPh>
    <rPh sb="13" eb="14">
      <t>ポン</t>
    </rPh>
    <phoneticPr fontId="5"/>
  </si>
  <si>
    <r>
      <t>掘削ゲージ</t>
    </r>
    <r>
      <rPr>
        <sz val="11"/>
        <rFont val="ＭＳ Ｐゴシック"/>
        <family val="3"/>
        <charset val="128"/>
      </rPr>
      <t>（リング装着深さ計測ゲージ）</t>
    </r>
    <rPh sb="0" eb="2">
      <t>クッサク</t>
    </rPh>
    <rPh sb="9" eb="11">
      <t>ソウチャク</t>
    </rPh>
    <rPh sb="11" eb="12">
      <t>フカ</t>
    </rPh>
    <rPh sb="13" eb="15">
      <t>ケイソク</t>
    </rPh>
    <phoneticPr fontId="5"/>
  </si>
  <si>
    <t>　</t>
    <phoneticPr fontId="5"/>
  </si>
  <si>
    <t>ケーズルフットベース</t>
    <phoneticPr fontId="5"/>
  </si>
  <si>
    <t>ＳＳ、ＦＳ付き</t>
    <rPh sb="5" eb="6">
      <t>ツ</t>
    </rPh>
    <phoneticPr fontId="5"/>
  </si>
  <si>
    <t>名称・規格</t>
    <rPh sb="0" eb="2">
      <t>メイショウ</t>
    </rPh>
    <rPh sb="3" eb="5">
      <t>キカク</t>
    </rPh>
    <phoneticPr fontId="4"/>
  </si>
  <si>
    <t>単位</t>
    <rPh sb="0" eb="2">
      <t>タンイ</t>
    </rPh>
    <phoneticPr fontId="4"/>
  </si>
  <si>
    <t>数量</t>
    <rPh sb="0" eb="2">
      <t>スウリョウ</t>
    </rPh>
    <phoneticPr fontId="4"/>
  </si>
  <si>
    <t>単価</t>
    <rPh sb="0" eb="2">
      <t>タンカ</t>
    </rPh>
    <phoneticPr fontId="4"/>
  </si>
  <si>
    <t>小計</t>
    <rPh sb="0" eb="2">
      <t>ショウケイ</t>
    </rPh>
    <phoneticPr fontId="4"/>
  </si>
  <si>
    <t>特記事項</t>
    <rPh sb="0" eb="2">
      <t>トッキ</t>
    </rPh>
    <rPh sb="2" eb="4">
      <t>ジコウ</t>
    </rPh>
    <phoneticPr fontId="4"/>
  </si>
  <si>
    <t>ケーズルリング施工（ 材・工共 ）</t>
    <rPh sb="7" eb="9">
      <t>セコウ</t>
    </rPh>
    <rPh sb="11" eb="12">
      <t>ザイ</t>
    </rPh>
    <rPh sb="13" eb="14">
      <t>コウ</t>
    </rPh>
    <rPh sb="14" eb="15">
      <t>キョウ</t>
    </rPh>
    <phoneticPr fontId="4"/>
  </si>
  <si>
    <t>孔</t>
    <rPh sb="0" eb="1">
      <t>コウ</t>
    </rPh>
    <phoneticPr fontId="4"/>
  </si>
  <si>
    <t>（車輌損料）</t>
    <rPh sb="1" eb="3">
      <t>シャリョウ</t>
    </rPh>
    <rPh sb="3" eb="4">
      <t>ソン</t>
    </rPh>
    <rPh sb="4" eb="5">
      <t>リョウ</t>
    </rPh>
    <phoneticPr fontId="4"/>
  </si>
  <si>
    <t>（労務費）</t>
    <rPh sb="1" eb="4">
      <t>ロウムヒ</t>
    </rPh>
    <phoneticPr fontId="4"/>
  </si>
  <si>
    <t>（機械損料）</t>
    <rPh sb="1" eb="3">
      <t>キカイ</t>
    </rPh>
    <rPh sb="3" eb="5">
      <t>ソンリョウ</t>
    </rPh>
    <phoneticPr fontId="4"/>
  </si>
  <si>
    <t>特殊作業員</t>
    <rPh sb="0" eb="2">
      <t>トクシュ</t>
    </rPh>
    <rPh sb="2" eb="5">
      <t>サギョウイン</t>
    </rPh>
    <phoneticPr fontId="4"/>
  </si>
  <si>
    <t>普通作業員</t>
    <rPh sb="0" eb="2">
      <t>フツウ</t>
    </rPh>
    <rPh sb="2" eb="5">
      <t>サギョウイン</t>
    </rPh>
    <phoneticPr fontId="4"/>
  </si>
  <si>
    <t>（材料損料）</t>
    <rPh sb="1" eb="3">
      <t>ザイリョウ</t>
    </rPh>
    <rPh sb="3" eb="5">
      <t>ソンリョウ</t>
    </rPh>
    <phoneticPr fontId="4"/>
  </si>
  <si>
    <t>専用ダイヤモンドビット</t>
    <rPh sb="0" eb="2">
      <t>センヨウ</t>
    </rPh>
    <phoneticPr fontId="4"/>
  </si>
  <si>
    <t>人</t>
    <rPh sb="0" eb="1">
      <t>ニン</t>
    </rPh>
    <phoneticPr fontId="4"/>
  </si>
  <si>
    <t>台</t>
    <rPh sb="0" eb="1">
      <t>ダイ</t>
    </rPh>
    <phoneticPr fontId="4"/>
  </si>
  <si>
    <t>本</t>
    <rPh sb="0" eb="1">
      <t>ホン</t>
    </rPh>
    <phoneticPr fontId="4"/>
  </si>
  <si>
    <t>式</t>
    <rPh sb="0" eb="1">
      <t>シキ</t>
    </rPh>
    <phoneticPr fontId="4"/>
  </si>
  <si>
    <t>作業車</t>
    <rPh sb="0" eb="3">
      <t>サギョウシャ</t>
    </rPh>
    <phoneticPr fontId="4"/>
  </si>
  <si>
    <t>作業車</t>
    <rPh sb="0" eb="3">
      <t>サギョウシャ</t>
    </rPh>
    <phoneticPr fontId="4"/>
  </si>
  <si>
    <t>選択</t>
    <rPh sb="0" eb="2">
      <t>センタク</t>
    </rPh>
    <phoneticPr fontId="4"/>
  </si>
  <si>
    <t>１日の施工規模選択（個／日）</t>
    <rPh sb="10" eb="11">
      <t>コ</t>
    </rPh>
    <rPh sb="12" eb="13">
      <t>ヒ</t>
    </rPh>
    <phoneticPr fontId="4"/>
  </si>
  <si>
    <t>リングタイプ</t>
    <phoneticPr fontId="4"/>
  </si>
  <si>
    <t>選択</t>
    <rPh sb="0" eb="2">
      <t>センタク</t>
    </rPh>
    <phoneticPr fontId="5"/>
  </si>
  <si>
    <t>トラック３～３．５ｔ</t>
  </si>
  <si>
    <t>（７）　</t>
    <phoneticPr fontId="4"/>
  </si>
  <si>
    <t>一日の　　　燃料　　　消費額</t>
    <rPh sb="0" eb="1">
      <t>イチ</t>
    </rPh>
    <rPh sb="1" eb="2">
      <t>ニチ</t>
    </rPh>
    <rPh sb="6" eb="8">
      <t>ネンリョウ</t>
    </rPh>
    <rPh sb="11" eb="13">
      <t>ショウヒ</t>
    </rPh>
    <rPh sb="13" eb="14">
      <t>ガク</t>
    </rPh>
    <phoneticPr fontId="4"/>
  </si>
  <si>
    <t>一日の　　　燃料を含む　　　総損料</t>
    <rPh sb="0" eb="1">
      <t>イチ</t>
    </rPh>
    <rPh sb="1" eb="2">
      <t>ニチ</t>
    </rPh>
    <rPh sb="6" eb="8">
      <t>ネンリョウ</t>
    </rPh>
    <rPh sb="9" eb="10">
      <t>フク</t>
    </rPh>
    <rPh sb="14" eb="15">
      <t>ソウ</t>
    </rPh>
    <rPh sb="15" eb="17">
      <t>ソンリョウ</t>
    </rPh>
    <phoneticPr fontId="4"/>
  </si>
  <si>
    <t>No．６、No．７、No．８の「１日の運転時間」は標準的現場では７時間とする。</t>
    <rPh sb="16" eb="18">
      <t>イチニチ</t>
    </rPh>
    <rPh sb="19" eb="21">
      <t>ウンテン</t>
    </rPh>
    <rPh sb="21" eb="23">
      <t>ジカン</t>
    </rPh>
    <rPh sb="25" eb="28">
      <t>ヒョウジュンテキ</t>
    </rPh>
    <rPh sb="28" eb="30">
      <t>ゲンバ</t>
    </rPh>
    <rPh sb="33" eb="35">
      <t>ジカン</t>
    </rPh>
    <phoneticPr fontId="4"/>
  </si>
  <si>
    <t>エンジン式コアマシン</t>
    <rPh sb="4" eb="5">
      <t>シキ</t>
    </rPh>
    <phoneticPr fontId="4"/>
  </si>
  <si>
    <t>穿孔機</t>
    <rPh sb="0" eb="3">
      <t>センコウキ</t>
    </rPh>
    <phoneticPr fontId="4"/>
  </si>
  <si>
    <t>穿孔機</t>
    <rPh sb="0" eb="3">
      <t>センコウキ</t>
    </rPh>
    <phoneticPr fontId="4"/>
  </si>
  <si>
    <t>発電機</t>
    <rPh sb="0" eb="3">
      <t>ハツデンキ</t>
    </rPh>
    <phoneticPr fontId="4"/>
  </si>
  <si>
    <t>発電機</t>
    <rPh sb="0" eb="3">
      <t>ハツデンキ</t>
    </rPh>
    <phoneticPr fontId="4"/>
  </si>
  <si>
    <t>　</t>
    <phoneticPr fontId="4"/>
  </si>
  <si>
    <t>ケーズルリング設置作業　施工歩掛り</t>
    <rPh sb="7" eb="9">
      <t>セッチ</t>
    </rPh>
    <rPh sb="9" eb="11">
      <t>サギョウ</t>
    </rPh>
    <rPh sb="12" eb="14">
      <t>セコウ</t>
    </rPh>
    <rPh sb="14" eb="15">
      <t>ブ</t>
    </rPh>
    <rPh sb="15" eb="16">
      <t>カ</t>
    </rPh>
    <phoneticPr fontId="4"/>
  </si>
  <si>
    <t>適用範囲</t>
    <rPh sb="0" eb="2">
      <t>テキヨウ</t>
    </rPh>
    <rPh sb="2" eb="4">
      <t>ハンイ</t>
    </rPh>
    <phoneticPr fontId="4"/>
  </si>
  <si>
    <t>・</t>
    <phoneticPr fontId="4"/>
  </si>
  <si>
    <t>１．</t>
    <phoneticPr fontId="4"/>
  </si>
  <si>
    <t>道路付属物の内、道路鋲（ｹｰｽﾞﾙﾘﾝｸﾞ）の設置作業に適用する。</t>
    <rPh sb="0" eb="2">
      <t>ドウロ</t>
    </rPh>
    <rPh sb="2" eb="5">
      <t>フゾクブツ</t>
    </rPh>
    <rPh sb="6" eb="7">
      <t>ウチ</t>
    </rPh>
    <rPh sb="8" eb="10">
      <t>ドウロ</t>
    </rPh>
    <rPh sb="10" eb="11">
      <t>ビョウ</t>
    </rPh>
    <rPh sb="23" eb="25">
      <t>セッチ</t>
    </rPh>
    <rPh sb="25" eb="27">
      <t>サギョウ</t>
    </rPh>
    <rPh sb="28" eb="30">
      <t>テキヨウ</t>
    </rPh>
    <phoneticPr fontId="4"/>
  </si>
  <si>
    <t>２．</t>
    <phoneticPr fontId="4"/>
  </si>
  <si>
    <t>施工フローは、下記を標準とする。</t>
    <rPh sb="0" eb="2">
      <t>セコウ</t>
    </rPh>
    <rPh sb="7" eb="9">
      <t>カキ</t>
    </rPh>
    <rPh sb="10" eb="12">
      <t>ヒョウジュン</t>
    </rPh>
    <phoneticPr fontId="4"/>
  </si>
  <si>
    <t>３．</t>
    <phoneticPr fontId="5"/>
  </si>
  <si>
    <t>施工範囲</t>
    <rPh sb="0" eb="2">
      <t>セコウ</t>
    </rPh>
    <rPh sb="2" eb="4">
      <t>ハンイ</t>
    </rPh>
    <phoneticPr fontId="5"/>
  </si>
  <si>
    <t>施工機械の選定</t>
    <rPh sb="0" eb="2">
      <t>セコウ</t>
    </rPh>
    <rPh sb="2" eb="4">
      <t>キカイ</t>
    </rPh>
    <rPh sb="5" eb="7">
      <t>センテイ</t>
    </rPh>
    <phoneticPr fontId="5"/>
  </si>
  <si>
    <t>機械・規格は、次表を標準とする。</t>
    <rPh sb="0" eb="2">
      <t>キカイ</t>
    </rPh>
    <rPh sb="3" eb="5">
      <t>キカク</t>
    </rPh>
    <rPh sb="7" eb="9">
      <t>ジヒョウ</t>
    </rPh>
    <rPh sb="10" eb="12">
      <t>ヒョウジュン</t>
    </rPh>
    <phoneticPr fontId="5"/>
  </si>
  <si>
    <t>作業名</t>
    <rPh sb="0" eb="2">
      <t>サギョウ</t>
    </rPh>
    <rPh sb="2" eb="3">
      <t>メイ</t>
    </rPh>
    <phoneticPr fontId="5"/>
  </si>
  <si>
    <t>機械名</t>
    <rPh sb="0" eb="2">
      <t>キカイ</t>
    </rPh>
    <rPh sb="2" eb="3">
      <t>メイ</t>
    </rPh>
    <phoneticPr fontId="5"/>
  </si>
  <si>
    <t>規格</t>
    <rPh sb="0" eb="2">
      <t>キカク</t>
    </rPh>
    <phoneticPr fontId="5"/>
  </si>
  <si>
    <t>単位</t>
    <rPh sb="0" eb="2">
      <t>タンイ</t>
    </rPh>
    <phoneticPr fontId="5"/>
  </si>
  <si>
    <t>摘要</t>
    <rPh sb="0" eb="2">
      <t>テキヨウ</t>
    </rPh>
    <phoneticPr fontId="5"/>
  </si>
  <si>
    <t>電動式コアボーリングマシン</t>
    <rPh sb="0" eb="3">
      <t>デンドウシキ</t>
    </rPh>
    <phoneticPr fontId="5"/>
  </si>
  <si>
    <t>台</t>
    <rPh sb="0" eb="1">
      <t>ダイ</t>
    </rPh>
    <phoneticPr fontId="5"/>
  </si>
  <si>
    <t>動力噴霧器</t>
    <rPh sb="0" eb="2">
      <t>ドウリョク</t>
    </rPh>
    <rPh sb="2" eb="5">
      <t>フンムキ</t>
    </rPh>
    <phoneticPr fontId="5"/>
  </si>
  <si>
    <r>
      <t>50kg/cm</t>
    </r>
    <r>
      <rPr>
        <vertAlign val="superscript"/>
        <sz val="10"/>
        <color theme="1"/>
        <rFont val="ＭＳ Ｐゴシック"/>
        <family val="3"/>
        <charset val="128"/>
        <scheme val="minor"/>
      </rPr>
      <t>2</t>
    </r>
    <phoneticPr fontId="5"/>
  </si>
  <si>
    <t>発電機</t>
    <rPh sb="0" eb="3">
      <t>ハツデンキ</t>
    </rPh>
    <phoneticPr fontId="5"/>
  </si>
  <si>
    <t>車両</t>
    <rPh sb="0" eb="2">
      <t>シャリョウ</t>
    </rPh>
    <phoneticPr fontId="5"/>
  </si>
  <si>
    <t>ﾄﾗｯｸ3t～3.5t</t>
    <phoneticPr fontId="5"/>
  </si>
  <si>
    <t>４．</t>
    <phoneticPr fontId="5"/>
  </si>
  <si>
    <t>編成人員</t>
    <rPh sb="0" eb="2">
      <t>ヘンセイ</t>
    </rPh>
    <rPh sb="2" eb="4">
      <t>ジンイン</t>
    </rPh>
    <phoneticPr fontId="5"/>
  </si>
  <si>
    <t>・</t>
    <phoneticPr fontId="5"/>
  </si>
  <si>
    <t>ケーズルリング設置作業の日当り編成作業は、次表を標準とする。</t>
    <rPh sb="7" eb="9">
      <t>セッチ</t>
    </rPh>
    <rPh sb="9" eb="11">
      <t>サギョウ</t>
    </rPh>
    <rPh sb="12" eb="14">
      <t>ヒア</t>
    </rPh>
    <rPh sb="15" eb="17">
      <t>ヘンセイ</t>
    </rPh>
    <rPh sb="17" eb="19">
      <t>サギョウ</t>
    </rPh>
    <rPh sb="21" eb="23">
      <t>ジヒョウ</t>
    </rPh>
    <rPh sb="24" eb="26">
      <t>ヒョウジュン</t>
    </rPh>
    <phoneticPr fontId="5"/>
  </si>
  <si>
    <t>５．</t>
    <phoneticPr fontId="5"/>
  </si>
  <si>
    <t>施工歩掛り</t>
    <rPh sb="0" eb="2">
      <t>セコウ</t>
    </rPh>
    <rPh sb="2" eb="3">
      <t>ブ</t>
    </rPh>
    <rPh sb="3" eb="4">
      <t>カ</t>
    </rPh>
    <phoneticPr fontId="5"/>
  </si>
  <si>
    <t>5-1</t>
    <phoneticPr fontId="5"/>
  </si>
  <si>
    <t>Ns：</t>
    <phoneticPr fontId="5"/>
  </si>
  <si>
    <t>日当り施工量（個／日）</t>
    <rPh sb="0" eb="2">
      <t>ヒア</t>
    </rPh>
    <rPh sb="3" eb="6">
      <t>セコウリョウ</t>
    </rPh>
    <rPh sb="7" eb="8">
      <t>コ</t>
    </rPh>
    <rPh sb="9" eb="10">
      <t>ヒ</t>
    </rPh>
    <phoneticPr fontId="5"/>
  </si>
  <si>
    <r>
      <t>S</t>
    </r>
    <r>
      <rPr>
        <vertAlign val="subscript"/>
        <sz val="10"/>
        <color theme="1"/>
        <rFont val="ＭＳ Ｐゴシック"/>
        <family val="3"/>
        <charset val="128"/>
        <scheme val="minor"/>
      </rPr>
      <t>0</t>
    </r>
    <r>
      <rPr>
        <sz val="11"/>
        <color theme="1"/>
        <rFont val="ＭＳ Ｐゴシック"/>
        <family val="2"/>
        <scheme val="minor"/>
      </rPr>
      <t>：</t>
    </r>
    <phoneticPr fontId="5"/>
  </si>
  <si>
    <t>リングビット穿孔</t>
    <rPh sb="6" eb="8">
      <t>センコウ</t>
    </rPh>
    <phoneticPr fontId="5"/>
  </si>
  <si>
    <t>リングビット穿孔及びケーズルリング設置作業</t>
    <rPh sb="6" eb="8">
      <t>センコウ</t>
    </rPh>
    <rPh sb="8" eb="9">
      <t>オヨ</t>
    </rPh>
    <rPh sb="17" eb="19">
      <t>セッチ</t>
    </rPh>
    <rPh sb="19" eb="21">
      <t>サギョウ</t>
    </rPh>
    <phoneticPr fontId="5"/>
  </si>
  <si>
    <t>標準施工能力（個／日）</t>
    <rPh sb="0" eb="2">
      <t>ヒョウジュン</t>
    </rPh>
    <rPh sb="2" eb="4">
      <t>セコウ</t>
    </rPh>
    <rPh sb="4" eb="6">
      <t>ノウリョク</t>
    </rPh>
    <rPh sb="7" eb="8">
      <t>コ</t>
    </rPh>
    <rPh sb="9" eb="10">
      <t>ニチ</t>
    </rPh>
    <phoneticPr fontId="5"/>
  </si>
  <si>
    <t>　　5-1-1 リングビット穿孔・ケーズルリング設置作業の日当り施工量は次表とする。</t>
    <rPh sb="14" eb="16">
      <t>センコウ</t>
    </rPh>
    <rPh sb="24" eb="26">
      <t>セッチ</t>
    </rPh>
    <rPh sb="26" eb="28">
      <t>サギョウ</t>
    </rPh>
    <rPh sb="29" eb="31">
      <t>ヒア</t>
    </rPh>
    <rPh sb="32" eb="35">
      <t>セコウリョウ</t>
    </rPh>
    <rPh sb="36" eb="38">
      <t>ジヒョウ</t>
    </rPh>
    <phoneticPr fontId="5"/>
  </si>
  <si>
    <t>　　5-1-2 標準施工能力。</t>
    <rPh sb="8" eb="10">
      <t>ヒョウジュン</t>
    </rPh>
    <rPh sb="10" eb="12">
      <t>セコウ</t>
    </rPh>
    <rPh sb="12" eb="14">
      <t>ノウリョク</t>
    </rPh>
    <phoneticPr fontId="5"/>
  </si>
  <si>
    <t>材質区分</t>
    <rPh sb="0" eb="2">
      <t>ザイシツ</t>
    </rPh>
    <rPh sb="2" eb="4">
      <t>クブン</t>
    </rPh>
    <phoneticPr fontId="4"/>
  </si>
  <si>
    <t>5-2</t>
    <phoneticPr fontId="5"/>
  </si>
  <si>
    <t>諸雑費</t>
    <rPh sb="0" eb="3">
      <t>ショザッピ</t>
    </rPh>
    <phoneticPr fontId="5"/>
  </si>
  <si>
    <t>単価表</t>
    <rPh sb="0" eb="3">
      <t>タンカヒョウ</t>
    </rPh>
    <phoneticPr fontId="5"/>
  </si>
  <si>
    <t>ｓｈｅｅｔ名「見積書」を参照して下さい。</t>
    <rPh sb="5" eb="6">
      <t>メイ</t>
    </rPh>
    <rPh sb="7" eb="9">
      <t>ミツ</t>
    </rPh>
    <rPh sb="9" eb="10">
      <t>ショ</t>
    </rPh>
    <rPh sb="12" eb="14">
      <t>サンショウ</t>
    </rPh>
    <rPh sb="16" eb="17">
      <t>クダ</t>
    </rPh>
    <phoneticPr fontId="5"/>
  </si>
  <si>
    <t>5-3</t>
    <phoneticPr fontId="5"/>
  </si>
  <si>
    <t>　　5-3-1　諸雑費</t>
    <rPh sb="8" eb="11">
      <t>ショザッピ</t>
    </rPh>
    <phoneticPr fontId="5"/>
  </si>
  <si>
    <r>
      <t>M</t>
    </r>
    <r>
      <rPr>
        <vertAlign val="subscript"/>
        <sz val="10"/>
        <color theme="1"/>
        <rFont val="ＭＳ Ｐゴシック"/>
        <family val="3"/>
        <charset val="128"/>
        <scheme val="minor"/>
      </rPr>
      <t>1</t>
    </r>
    <phoneticPr fontId="4"/>
  </si>
  <si>
    <t>名称及びサイズ</t>
    <rPh sb="0" eb="2">
      <t>メイショウ</t>
    </rPh>
    <rPh sb="2" eb="3">
      <t>オヨ</t>
    </rPh>
    <phoneticPr fontId="5"/>
  </si>
  <si>
    <t>部位</t>
    <rPh sb="0" eb="2">
      <t>ブイ</t>
    </rPh>
    <phoneticPr fontId="5"/>
  </si>
  <si>
    <t>定価</t>
    <rPh sb="0" eb="2">
      <t>テイカ</t>
    </rPh>
    <phoneticPr fontId="5"/>
  </si>
  <si>
    <t>寿命</t>
    <rPh sb="0" eb="2">
      <t>ジュミョウ</t>
    </rPh>
    <phoneticPr fontId="5"/>
  </si>
  <si>
    <t>施工１箇所　　　  当たり損料</t>
    <rPh sb="0" eb="2">
      <t>セコウ</t>
    </rPh>
    <rPh sb="3" eb="5">
      <t>カショ</t>
    </rPh>
    <phoneticPr fontId="5"/>
  </si>
  <si>
    <t>刃先</t>
    <rPh sb="0" eb="1">
      <t>ハ</t>
    </rPh>
    <rPh sb="1" eb="2">
      <t>サキ</t>
    </rPh>
    <phoneticPr fontId="5"/>
  </si>
  <si>
    <t>外側</t>
    <rPh sb="0" eb="2">
      <t>ソトガワ</t>
    </rPh>
    <phoneticPr fontId="5"/>
  </si>
  <si>
    <t>ﾘﾝｸﾞﾋﾞｯﾄ内刃</t>
    <rPh sb="8" eb="9">
      <t>ウチ</t>
    </rPh>
    <rPh sb="9" eb="10">
      <t>ハ</t>
    </rPh>
    <phoneticPr fontId="5"/>
  </si>
  <si>
    <t>ﾘﾝｸﾞﾋﾞｯﾄ外刃</t>
    <rPh sb="8" eb="9">
      <t>ソト</t>
    </rPh>
    <rPh sb="9" eb="10">
      <t>ハ</t>
    </rPh>
    <phoneticPr fontId="5"/>
  </si>
  <si>
    <t>アダプター</t>
    <phoneticPr fontId="5"/>
  </si>
  <si>
    <t>　</t>
    <phoneticPr fontId="5"/>
  </si>
  <si>
    <r>
      <t>施工１箇所　　　　当たり損料            　　　　　　　　　　　　　</t>
    </r>
    <r>
      <rPr>
        <sz val="6"/>
        <rFont val="ＭＳ Ｐゴシック"/>
        <family val="3"/>
        <charset val="128"/>
      </rPr>
      <t>アダプター含む</t>
    </r>
    <rPh sb="0" eb="2">
      <t>セコウ</t>
    </rPh>
    <rPh sb="3" eb="5">
      <t>カショ</t>
    </rPh>
    <rPh sb="44" eb="45">
      <t>フク</t>
    </rPh>
    <phoneticPr fontId="5"/>
  </si>
  <si>
    <t>消耗工具損料　　　リングビット損料表</t>
    <rPh sb="0" eb="2">
      <t>ショウモウ</t>
    </rPh>
    <rPh sb="2" eb="4">
      <t>コウグ</t>
    </rPh>
    <rPh sb="4" eb="6">
      <t>ソンリョウ</t>
    </rPh>
    <rPh sb="15" eb="17">
      <t>ソンリョウ</t>
    </rPh>
    <rPh sb="17" eb="18">
      <t>ヒョウ</t>
    </rPh>
    <phoneticPr fontId="5"/>
  </si>
  <si>
    <t>消耗工具費</t>
    <rPh sb="0" eb="2">
      <t>ショウモウ</t>
    </rPh>
    <rPh sb="2" eb="4">
      <t>コウグ</t>
    </rPh>
    <rPh sb="4" eb="5">
      <t>ヒ</t>
    </rPh>
    <phoneticPr fontId="5"/>
  </si>
  <si>
    <t>　　5-2-1　リングビット材料の選定</t>
    <rPh sb="14" eb="16">
      <t>ザイリョウ</t>
    </rPh>
    <rPh sb="17" eb="19">
      <t>センテイ</t>
    </rPh>
    <phoneticPr fontId="5"/>
  </si>
  <si>
    <t>リングビット内刃</t>
    <rPh sb="6" eb="7">
      <t>ウチ</t>
    </rPh>
    <rPh sb="7" eb="8">
      <t>ハ</t>
    </rPh>
    <phoneticPr fontId="5"/>
  </si>
  <si>
    <t>リングビット外刃</t>
    <rPh sb="6" eb="7">
      <t>ソト</t>
    </rPh>
    <rPh sb="7" eb="8">
      <t>ハ</t>
    </rPh>
    <phoneticPr fontId="5"/>
  </si>
  <si>
    <t>リングビット用アダプター</t>
    <rPh sb="6" eb="7">
      <t>ヨウ</t>
    </rPh>
    <phoneticPr fontId="5"/>
  </si>
  <si>
    <t>内径94mm外径112mm</t>
    <rPh sb="0" eb="2">
      <t>ナイケイ</t>
    </rPh>
    <rPh sb="6" eb="7">
      <t>ガイ</t>
    </rPh>
    <rPh sb="7" eb="8">
      <t>ケイ</t>
    </rPh>
    <phoneticPr fontId="5"/>
  </si>
  <si>
    <t>内径112mm　外径128mm</t>
  </si>
  <si>
    <t>4インチ　Aロット</t>
    <phoneticPr fontId="5"/>
  </si>
  <si>
    <t>摩耗率補正</t>
    <rPh sb="0" eb="2">
      <t>マモウ</t>
    </rPh>
    <rPh sb="2" eb="3">
      <t>リツ</t>
    </rPh>
    <rPh sb="3" eb="5">
      <t>ホセイ</t>
    </rPh>
    <phoneticPr fontId="4"/>
  </si>
  <si>
    <t>合計</t>
    <rPh sb="0" eb="2">
      <t>ゴウケイ</t>
    </rPh>
    <phoneticPr fontId="4"/>
  </si>
  <si>
    <t>１ｾｯﾄ</t>
    <phoneticPr fontId="4"/>
  </si>
  <si>
    <t>１ｾｯﾄ寿命</t>
    <rPh sb="4" eb="6">
      <t>ジュミョウ</t>
    </rPh>
    <phoneticPr fontId="4"/>
  </si>
  <si>
    <t>　　5-2-3　リングビット摩耗係数　　　路面の材質により、リングビット（摩耗工具）の摩耗率が異なります。　　</t>
    <rPh sb="14" eb="16">
      <t>マモウ</t>
    </rPh>
    <rPh sb="16" eb="18">
      <t>ケイスウ</t>
    </rPh>
    <rPh sb="43" eb="45">
      <t>マモウ</t>
    </rPh>
    <rPh sb="45" eb="46">
      <t>リツ</t>
    </rPh>
    <phoneticPr fontId="5"/>
  </si>
  <si>
    <t>　　5-2-2　リングビット寿命　</t>
    <rPh sb="14" eb="16">
      <t>ジュミョウ</t>
    </rPh>
    <phoneticPr fontId="5"/>
  </si>
  <si>
    <t>リングビット寿命</t>
    <rPh sb="6" eb="8">
      <t>ジュミョウ</t>
    </rPh>
    <phoneticPr fontId="4"/>
  </si>
  <si>
    <t>寿命</t>
    <rPh sb="0" eb="2">
      <t>ジュミョウ</t>
    </rPh>
    <phoneticPr fontId="4"/>
  </si>
  <si>
    <t>１セット</t>
    <phoneticPr fontId="4"/>
  </si>
  <si>
    <t>（箇所）</t>
    <rPh sb="1" eb="3">
      <t>カショ</t>
    </rPh>
    <phoneticPr fontId="4"/>
  </si>
  <si>
    <t>路面タイプ</t>
    <rPh sb="0" eb="2">
      <t>ロメン</t>
    </rPh>
    <phoneticPr fontId="4"/>
  </si>
  <si>
    <t>アスファルト</t>
    <phoneticPr fontId="4"/>
  </si>
  <si>
    <t>コンクリート</t>
    <phoneticPr fontId="4"/>
  </si>
  <si>
    <t>　</t>
    <phoneticPr fontId="4"/>
  </si>
  <si>
    <r>
      <t>合計金額　　　　　　　　</t>
    </r>
    <r>
      <rPr>
        <b/>
        <sz val="14"/>
        <rFont val="ＭＳ Ｐゴシック"/>
        <family val="3"/>
        <charset val="128"/>
      </rPr>
      <t>￥</t>
    </r>
    <rPh sb="0" eb="2">
      <t>ゴウケイ</t>
    </rPh>
    <rPh sb="2" eb="4">
      <t>キンガク</t>
    </rPh>
    <phoneticPr fontId="4"/>
  </si>
  <si>
    <t>（燃料を含む）</t>
    <phoneticPr fontId="4"/>
  </si>
  <si>
    <t xml:space="preserve"> </t>
    <phoneticPr fontId="4"/>
  </si>
  <si>
    <t>（施工規模）</t>
    <rPh sb="1" eb="3">
      <t>セコウ</t>
    </rPh>
    <rPh sb="3" eb="5">
      <t>キボ</t>
    </rPh>
    <phoneticPr fontId="4"/>
  </si>
  <si>
    <t xml:space="preserve"> </t>
    <phoneticPr fontId="4"/>
  </si>
  <si>
    <t>工事件名</t>
    <rPh sb="0" eb="2">
      <t>コウジ</t>
    </rPh>
    <rPh sb="2" eb="3">
      <t>ケン</t>
    </rPh>
    <rPh sb="3" eb="4">
      <t>メイ</t>
    </rPh>
    <phoneticPr fontId="4"/>
  </si>
  <si>
    <t>御取引条件</t>
    <rPh sb="0" eb="1">
      <t>オン</t>
    </rPh>
    <rPh sb="1" eb="3">
      <t>トリヒキ</t>
    </rPh>
    <rPh sb="3" eb="5">
      <t>ジョウケン</t>
    </rPh>
    <phoneticPr fontId="4"/>
  </si>
  <si>
    <t>有効期限</t>
    <rPh sb="0" eb="2">
      <t>ユウコウ</t>
    </rPh>
    <rPh sb="2" eb="4">
      <t>キゲン</t>
    </rPh>
    <phoneticPr fontId="4"/>
  </si>
  <si>
    <t>現場名</t>
    <rPh sb="0" eb="2">
      <t>ゲンバ</t>
    </rPh>
    <rPh sb="2" eb="3">
      <t>メイ</t>
    </rPh>
    <phoneticPr fontId="4"/>
  </si>
  <si>
    <t>御中</t>
    <rPh sb="0" eb="2">
      <t>オンチュウ</t>
    </rPh>
    <phoneticPr fontId="4"/>
  </si>
  <si>
    <t>　お　　見　　積　　書　　　</t>
    <phoneticPr fontId="4"/>
  </si>
  <si>
    <t>　　　　　　　社名</t>
    <rPh sb="7" eb="9">
      <t>シャメイ</t>
    </rPh>
    <phoneticPr fontId="4"/>
  </si>
  <si>
    <t>　</t>
    <phoneticPr fontId="4"/>
  </si>
  <si>
    <t>入力・選択エリア</t>
    <rPh sb="0" eb="2">
      <t>ニュウリョク</t>
    </rPh>
    <rPh sb="3" eb="5">
      <t>センタク</t>
    </rPh>
    <phoneticPr fontId="4"/>
  </si>
  <si>
    <r>
      <t>予定数</t>
    </r>
    <r>
      <rPr>
        <b/>
        <sz val="11"/>
        <color rgb="FFFF0000"/>
        <rFont val="ＭＳ Ｐゴシック"/>
        <family val="3"/>
        <charset val="128"/>
      </rPr>
      <t>入力</t>
    </r>
    <rPh sb="0" eb="2">
      <t>ヨテイ</t>
    </rPh>
    <rPh sb="2" eb="3">
      <t>スウ</t>
    </rPh>
    <rPh sb="3" eb="5">
      <t>ニュウリョク</t>
    </rPh>
    <phoneticPr fontId="4"/>
  </si>
  <si>
    <r>
      <t>地域・昼夜</t>
    </r>
    <r>
      <rPr>
        <b/>
        <sz val="9"/>
        <color rgb="FFFF0000"/>
        <rFont val="ＭＳ Ｐゴシック"/>
        <family val="3"/>
        <charset val="128"/>
      </rPr>
      <t>選択</t>
    </r>
    <rPh sb="0" eb="2">
      <t>チイキ</t>
    </rPh>
    <rPh sb="3" eb="4">
      <t>ヒル</t>
    </rPh>
    <rPh sb="4" eb="5">
      <t>ヨル</t>
    </rPh>
    <rPh sb="5" eb="7">
      <t>センタク</t>
    </rPh>
    <phoneticPr fontId="4"/>
  </si>
  <si>
    <r>
      <t>路面材</t>
    </r>
    <r>
      <rPr>
        <b/>
        <sz val="11"/>
        <color rgb="FFFF0000"/>
        <rFont val="ＭＳ Ｐゴシック"/>
        <family val="3"/>
        <charset val="128"/>
      </rPr>
      <t>選択</t>
    </r>
    <rPh sb="0" eb="2">
      <t>ロメン</t>
    </rPh>
    <rPh sb="2" eb="3">
      <t>ザイ</t>
    </rPh>
    <rPh sb="3" eb="5">
      <t>センタク</t>
    </rPh>
    <phoneticPr fontId="4"/>
  </si>
  <si>
    <t>工事用高圧洗浄機</t>
  </si>
  <si>
    <t>動噴</t>
    <rPh sb="0" eb="1">
      <t>ドウ</t>
    </rPh>
    <rPh sb="1" eb="2">
      <t>フン</t>
    </rPh>
    <phoneticPr fontId="4"/>
  </si>
  <si>
    <t>　</t>
    <phoneticPr fontId="4"/>
  </si>
  <si>
    <t>　</t>
    <phoneticPr fontId="4"/>
  </si>
  <si>
    <r>
      <t>￥　</t>
    </r>
    <r>
      <rPr>
        <u/>
        <sz val="10"/>
        <rFont val="ＭＳ Ｐゴシック"/>
        <family val="3"/>
        <charset val="128"/>
      </rPr>
      <t>消費税を含まない価格</t>
    </r>
    <rPh sb="2" eb="5">
      <t>ショウヒゼイ</t>
    </rPh>
    <rPh sb="6" eb="7">
      <t>フク</t>
    </rPh>
    <rPh sb="10" eb="12">
      <t>カカク</t>
    </rPh>
    <phoneticPr fontId="4"/>
  </si>
  <si>
    <t>トラック４～４．５ｔ</t>
    <phoneticPr fontId="4"/>
  </si>
  <si>
    <t>No．１０とNo．１１は、カッター専用作業車として使用するため、パワーゲート（約７０万）の価格を追加計上した。</t>
    <phoneticPr fontId="4"/>
  </si>
  <si>
    <t>発電機 5kVA</t>
    <rPh sb="0" eb="2">
      <t>ハツデン</t>
    </rPh>
    <rPh sb="2" eb="3">
      <t>キ</t>
    </rPh>
    <phoneticPr fontId="4"/>
  </si>
  <si>
    <t>発電機 10.5/13kVA</t>
    <rPh sb="0" eb="3">
      <t>ハツデンキ</t>
    </rPh>
    <phoneticPr fontId="4"/>
  </si>
  <si>
    <t>発電機 13/15kVA</t>
    <rPh sb="0" eb="3">
      <t>ハツデンキ</t>
    </rPh>
    <phoneticPr fontId="4"/>
  </si>
  <si>
    <t>諸雑費内訳は、リングビット穿孔に必要な切削水用水タンク、汚水タンク、乾湿両用集塵機、ブロアーなど</t>
    <rPh sb="0" eb="3">
      <t>ショザッピ</t>
    </rPh>
    <rPh sb="3" eb="5">
      <t>ウチワケ</t>
    </rPh>
    <rPh sb="13" eb="15">
      <t>センコウ</t>
    </rPh>
    <rPh sb="16" eb="18">
      <t>ヒツヨウ</t>
    </rPh>
    <rPh sb="19" eb="21">
      <t>セッサク</t>
    </rPh>
    <rPh sb="21" eb="22">
      <t>スイ</t>
    </rPh>
    <rPh sb="22" eb="23">
      <t>ヨウ</t>
    </rPh>
    <rPh sb="23" eb="24">
      <t>ミズ</t>
    </rPh>
    <rPh sb="28" eb="30">
      <t>オスイ</t>
    </rPh>
    <rPh sb="34" eb="36">
      <t>カンシツ</t>
    </rPh>
    <rPh sb="36" eb="38">
      <t>リョウヨウ</t>
    </rPh>
    <rPh sb="38" eb="41">
      <t>シュウジンキ</t>
    </rPh>
    <phoneticPr fontId="5"/>
  </si>
  <si>
    <t>コアマシン 25cm級</t>
    <rPh sb="10" eb="11">
      <t>キュウ</t>
    </rPh>
    <phoneticPr fontId="4"/>
  </si>
  <si>
    <t>コアマシン 35cm級</t>
    <rPh sb="10" eb="11">
      <t>キュウ</t>
    </rPh>
    <phoneticPr fontId="4"/>
  </si>
  <si>
    <t>コアマシン 50cm級</t>
    <rPh sb="10" eb="11">
      <t>キュウ</t>
    </rPh>
    <phoneticPr fontId="4"/>
  </si>
  <si>
    <t>油圧式 60cm級</t>
    <rPh sb="0" eb="3">
      <t>ユアツシキ</t>
    </rPh>
    <phoneticPr fontId="4"/>
  </si>
  <si>
    <t>25cm級</t>
    <rPh sb="4" eb="5">
      <t>キュウ</t>
    </rPh>
    <phoneticPr fontId="5"/>
  </si>
  <si>
    <t>（８）　</t>
    <phoneticPr fontId="4"/>
  </si>
  <si>
    <t>洗浄機</t>
    <rPh sb="0" eb="3">
      <t>センジョウキ</t>
    </rPh>
    <phoneticPr fontId="4"/>
  </si>
  <si>
    <t>10.5/13kVA</t>
    <phoneticPr fontId="4"/>
  </si>
  <si>
    <t>穿孔・設置</t>
    <rPh sb="0" eb="2">
      <t>センコウ</t>
    </rPh>
    <rPh sb="3" eb="5">
      <t>セッチ</t>
    </rPh>
    <phoneticPr fontId="5"/>
  </si>
  <si>
    <t>材料損料を除く　　　　　　　　　　　　　　　　　　労務費＋機械経費の18%</t>
    <rPh sb="0" eb="2">
      <t>ザイリョウ</t>
    </rPh>
    <rPh sb="2" eb="4">
      <t>ソンリョウ</t>
    </rPh>
    <rPh sb="5" eb="6">
      <t>ノゾ</t>
    </rPh>
    <rPh sb="25" eb="28">
      <t>ロウムヒ</t>
    </rPh>
    <rPh sb="29" eb="31">
      <t>キカイ</t>
    </rPh>
    <rPh sb="31" eb="33">
      <t>ケイヒ</t>
    </rPh>
    <phoneticPr fontId="4"/>
  </si>
  <si>
    <r>
      <t xml:space="preserve">    Ns＝S</t>
    </r>
    <r>
      <rPr>
        <vertAlign val="subscript"/>
        <sz val="11"/>
        <color theme="1"/>
        <rFont val="ＭＳ Ｐゴシック"/>
        <family val="3"/>
        <charset val="128"/>
        <scheme val="minor"/>
      </rPr>
      <t>0</t>
    </r>
    <r>
      <rPr>
        <sz val="12"/>
        <color theme="1"/>
        <rFont val="ＭＳ Ｐゴシック"/>
        <family val="2"/>
        <scheme val="minor"/>
      </rPr>
      <t>×S</t>
    </r>
    <r>
      <rPr>
        <vertAlign val="subscript"/>
        <sz val="11"/>
        <color theme="1"/>
        <rFont val="ＭＳ Ｐゴシック"/>
        <family val="3"/>
        <charset val="128"/>
        <scheme val="minor"/>
      </rPr>
      <t>1</t>
    </r>
    <r>
      <rPr>
        <sz val="12"/>
        <color theme="1"/>
        <rFont val="ＭＳ Ｐゴシック"/>
        <family val="2"/>
        <scheme val="minor"/>
      </rPr>
      <t>×K</t>
    </r>
    <r>
      <rPr>
        <vertAlign val="subscript"/>
        <sz val="11"/>
        <color theme="1"/>
        <rFont val="ＭＳ Ｐゴシック"/>
        <family val="3"/>
        <charset val="128"/>
        <scheme val="minor"/>
      </rPr>
      <t>1</t>
    </r>
    <phoneticPr fontId="5"/>
  </si>
  <si>
    <r>
      <t>K</t>
    </r>
    <r>
      <rPr>
        <vertAlign val="subscript"/>
        <sz val="10"/>
        <color theme="1"/>
        <rFont val="ＭＳ Ｐゴシック"/>
        <family val="3"/>
        <charset val="128"/>
        <scheme val="minor"/>
      </rPr>
      <t>1</t>
    </r>
    <r>
      <rPr>
        <sz val="11"/>
        <color theme="1"/>
        <rFont val="ＭＳ Ｐゴシック"/>
        <family val="2"/>
        <scheme val="minor"/>
      </rPr>
      <t>：</t>
    </r>
    <phoneticPr fontId="5"/>
  </si>
  <si>
    <t>６．</t>
    <phoneticPr fontId="5"/>
  </si>
  <si>
    <t>施工量の補正</t>
    <rPh sb="0" eb="3">
      <t>セコウリョウ</t>
    </rPh>
    <rPh sb="4" eb="6">
      <t>ホセイ</t>
    </rPh>
    <phoneticPr fontId="5"/>
  </si>
  <si>
    <t>　　6-1-1 施工規模による施工量の補正</t>
    <rPh sb="8" eb="10">
      <t>セコウ</t>
    </rPh>
    <rPh sb="10" eb="12">
      <t>キボ</t>
    </rPh>
    <rPh sb="15" eb="18">
      <t>セコウリョウ</t>
    </rPh>
    <rPh sb="19" eb="21">
      <t>ホセイ</t>
    </rPh>
    <phoneticPr fontId="5"/>
  </si>
  <si>
    <t>７．</t>
    <phoneticPr fontId="5"/>
  </si>
  <si>
    <t>付属品含む</t>
    <rPh sb="0" eb="3">
      <t>フゾクヒン</t>
    </rPh>
    <rPh sb="3" eb="4">
      <t>フク</t>
    </rPh>
    <phoneticPr fontId="4"/>
  </si>
  <si>
    <t xml:space="preserve"> </t>
    <phoneticPr fontId="4"/>
  </si>
  <si>
    <t xml:space="preserve"> </t>
    <phoneticPr fontId="4"/>
  </si>
  <si>
    <t>施工規模10未満</t>
    <rPh sb="0" eb="2">
      <t>セコウ</t>
    </rPh>
    <rPh sb="2" eb="4">
      <t>キボ</t>
    </rPh>
    <rPh sb="6" eb="8">
      <t>ミマン</t>
    </rPh>
    <phoneticPr fontId="4"/>
  </si>
  <si>
    <t>施工規模10～29</t>
    <rPh sb="0" eb="2">
      <t>セコウ</t>
    </rPh>
    <rPh sb="2" eb="4">
      <t>キボ</t>
    </rPh>
    <phoneticPr fontId="4"/>
  </si>
  <si>
    <t>施工規模30～49</t>
    <rPh sb="0" eb="2">
      <t>セコウ</t>
    </rPh>
    <rPh sb="2" eb="4">
      <t>キボ</t>
    </rPh>
    <phoneticPr fontId="4"/>
  </si>
  <si>
    <t>施工規模50以上</t>
    <rPh sb="0" eb="2">
      <t>セコウ</t>
    </rPh>
    <rPh sb="2" eb="4">
      <t>キボ</t>
    </rPh>
    <rPh sb="6" eb="8">
      <t>イジョウ</t>
    </rPh>
    <phoneticPr fontId="4"/>
  </si>
  <si>
    <r>
      <t>車輌</t>
    </r>
    <r>
      <rPr>
        <b/>
        <sz val="11"/>
        <color theme="0" tint="-0.249977111117893"/>
        <rFont val="ＭＳ Ｐゴシック"/>
        <family val="3"/>
        <charset val="128"/>
      </rPr>
      <t>選択</t>
    </r>
    <rPh sb="0" eb="2">
      <t>シャリョウ</t>
    </rPh>
    <rPh sb="2" eb="4">
      <t>センタク</t>
    </rPh>
    <phoneticPr fontId="4"/>
  </si>
  <si>
    <r>
      <t>穿孔機</t>
    </r>
    <r>
      <rPr>
        <b/>
        <sz val="11"/>
        <color theme="0" tint="-0.249977111117893"/>
        <rFont val="ＭＳ Ｐゴシック"/>
        <family val="3"/>
        <charset val="128"/>
      </rPr>
      <t>選択</t>
    </r>
    <rPh sb="0" eb="3">
      <t>センコウキ</t>
    </rPh>
    <rPh sb="3" eb="5">
      <t>センタク</t>
    </rPh>
    <phoneticPr fontId="4"/>
  </si>
  <si>
    <r>
      <t>発電機</t>
    </r>
    <r>
      <rPr>
        <b/>
        <sz val="11"/>
        <color theme="0" tint="-0.249977111117893"/>
        <rFont val="ＭＳ Ｐゴシック"/>
        <family val="3"/>
        <charset val="128"/>
      </rPr>
      <t>選択</t>
    </r>
    <rPh sb="0" eb="3">
      <t>ハツデンキ</t>
    </rPh>
    <rPh sb="3" eb="5">
      <t>センタク</t>
    </rPh>
    <phoneticPr fontId="4"/>
  </si>
  <si>
    <r>
      <rPr>
        <sz val="11"/>
        <color theme="0" tint="-0.249977111117893"/>
        <rFont val="ＭＳ Ｐゴシック"/>
        <family val="3"/>
        <charset val="128"/>
      </rPr>
      <t>動噴</t>
    </r>
    <r>
      <rPr>
        <b/>
        <sz val="11"/>
        <color theme="0" tint="-0.249977111117893"/>
        <rFont val="ＭＳ Ｐゴシック"/>
        <family val="3"/>
        <charset val="128"/>
      </rPr>
      <t>選択</t>
    </r>
    <rPh sb="0" eb="1">
      <t>ドウ</t>
    </rPh>
    <rPh sb="2" eb="4">
      <t>センタク</t>
    </rPh>
    <phoneticPr fontId="4"/>
  </si>
  <si>
    <t>4"シングル・6"ダブル 共用　　　</t>
    <rPh sb="13" eb="15">
      <t>キョウヨウ</t>
    </rPh>
    <phoneticPr fontId="5"/>
  </si>
  <si>
    <t>ケーズルリング装着用ビット</t>
    <rPh sb="7" eb="9">
      <t>ソウチャク</t>
    </rPh>
    <rPh sb="9" eb="10">
      <t>ヨウ</t>
    </rPh>
    <phoneticPr fontId="5"/>
  </si>
  <si>
    <t>ケーズルリング</t>
    <phoneticPr fontId="5"/>
  </si>
  <si>
    <r>
      <t>　　　</t>
    </r>
    <r>
      <rPr>
        <b/>
        <sz val="20"/>
        <rFont val="ＭＳ Ｐゴシック"/>
        <family val="3"/>
        <charset val="128"/>
      </rPr>
      <t>　ケーズルビット・リング関連商品価格一覧</t>
    </r>
    <rPh sb="15" eb="17">
      <t>カンレン</t>
    </rPh>
    <rPh sb="17" eb="19">
      <t>ショウヒン</t>
    </rPh>
    <rPh sb="19" eb="21">
      <t>カカク</t>
    </rPh>
    <rPh sb="21" eb="23">
      <t>イチラン</t>
    </rPh>
    <phoneticPr fontId="5"/>
  </si>
  <si>
    <t>ケーズルプライマー</t>
    <phoneticPr fontId="4"/>
  </si>
  <si>
    <t>　　5-2-4　Kプライマー使用量</t>
    <rPh sb="14" eb="17">
      <t>シヨウリョウ</t>
    </rPh>
    <phoneticPr fontId="5"/>
  </si>
  <si>
    <t>１ボトル（２００ﾐﾘﾘｯﾄﾙ）当たり約５０カ所</t>
    <rPh sb="15" eb="16">
      <t>ア</t>
    </rPh>
    <rPh sb="18" eb="19">
      <t>ヤク</t>
    </rPh>
    <rPh sb="22" eb="23">
      <t>ショ</t>
    </rPh>
    <phoneticPr fontId="4"/>
  </si>
  <si>
    <t>　　5-2-5　K充填材使用量</t>
    <rPh sb="9" eb="12">
      <t>ジュウテンザイ</t>
    </rPh>
    <rPh sb="12" eb="15">
      <t>シヨウリョウ</t>
    </rPh>
    <phoneticPr fontId="5"/>
  </si>
  <si>
    <t>ケーズルフィラー（充填材）</t>
    <rPh sb="9" eb="12">
      <t>ジュウテンザイ</t>
    </rPh>
    <phoneticPr fontId="4"/>
  </si>
  <si>
    <t>ケーズルプライマー</t>
    <phoneticPr fontId="4"/>
  </si>
  <si>
    <t>１本（３３０ﾐﾘﾘｯﾄﾙ）当たり約１０カ所</t>
  </si>
  <si>
    <t>１ボトル（２００ﾐﾘﾘｯﾄﾙ）当たり約５０カ所</t>
  </si>
  <si>
    <t>リングビット内刃・外刃　　　　　　　　　　　　　　＋アダプター</t>
    <rPh sb="6" eb="7">
      <t>ナイ</t>
    </rPh>
    <rPh sb="7" eb="8">
      <t>ハ</t>
    </rPh>
    <rPh sb="9" eb="11">
      <t>ソトバ</t>
    </rPh>
    <phoneticPr fontId="4"/>
  </si>
  <si>
    <t xml:space="preserve"> </t>
    <phoneticPr fontId="4"/>
  </si>
  <si>
    <t>No．４は損料表の20-7ページの2015-012-060-001を掲載した。</t>
    <rPh sb="5" eb="7">
      <t>ソンリョウ</t>
    </rPh>
    <rPh sb="7" eb="8">
      <t>ヒョウ</t>
    </rPh>
    <rPh sb="34" eb="36">
      <t>ケイサイ</t>
    </rPh>
    <phoneticPr fontId="4"/>
  </si>
  <si>
    <t>No．１１は損料表の03-3ページの0302-011-045-001を掲載した。</t>
    <phoneticPr fontId="4"/>
  </si>
  <si>
    <t>No．１２は損料表の20-17ページの2071-011-030-005を掲載した。</t>
    <phoneticPr fontId="4"/>
  </si>
  <si>
    <t>Ｎ（ノーマル）タイプ</t>
    <phoneticPr fontId="5"/>
  </si>
  <si>
    <t>ＮＵ（ウレタン）タイプ</t>
    <phoneticPr fontId="5"/>
  </si>
  <si>
    <t>Ｈ（反射）タイプ</t>
    <rPh sb="2" eb="4">
      <t>ハンシャ</t>
    </rPh>
    <phoneticPr fontId="5"/>
  </si>
  <si>
    <t>ハット（ウレタン）タイプ</t>
    <phoneticPr fontId="4"/>
  </si>
  <si>
    <t>＝ケーズルリング＝</t>
    <phoneticPr fontId="4"/>
  </si>
  <si>
    <t>＝ケーズルインレクター＝</t>
    <phoneticPr fontId="4"/>
  </si>
  <si>
    <t>フラットタイプ</t>
    <phoneticPr fontId="4"/>
  </si>
  <si>
    <t>ハイタイプ</t>
    <phoneticPr fontId="4"/>
  </si>
  <si>
    <t>自発行タイプ</t>
    <rPh sb="0" eb="1">
      <t>ジ</t>
    </rPh>
    <rPh sb="1" eb="3">
      <t>ハッコウ</t>
    </rPh>
    <phoneticPr fontId="4"/>
  </si>
  <si>
    <t>＝ケーズル工法＝</t>
    <rPh sb="5" eb="7">
      <t>コウホウ</t>
    </rPh>
    <phoneticPr fontId="4"/>
  </si>
  <si>
    <t>３インチシングル</t>
    <phoneticPr fontId="4"/>
  </si>
  <si>
    <t>４インチシングル</t>
    <phoneticPr fontId="4"/>
  </si>
  <si>
    <t>６インチダブル（二重環状溝）</t>
    <rPh sb="8" eb="10">
      <t>ニジュウ</t>
    </rPh>
    <rPh sb="10" eb="12">
      <t>カンジョウ</t>
    </rPh>
    <rPh sb="12" eb="13">
      <t>ミゾ</t>
    </rPh>
    <phoneticPr fontId="4"/>
  </si>
  <si>
    <t>　</t>
    <phoneticPr fontId="4"/>
  </si>
  <si>
    <t>　</t>
    <phoneticPr fontId="4"/>
  </si>
  <si>
    <t>ケーズルビット（リング用）</t>
    <rPh sb="11" eb="12">
      <t>ヨウ</t>
    </rPh>
    <phoneticPr fontId="5"/>
  </si>
  <si>
    <t>　</t>
    <phoneticPr fontId="5"/>
  </si>
  <si>
    <t>　</t>
    <phoneticPr fontId="4"/>
  </si>
  <si>
    <t>工種：滑り止め対策</t>
    <rPh sb="0" eb="1">
      <t>コウ</t>
    </rPh>
    <rPh sb="1" eb="2">
      <t>シュ</t>
    </rPh>
    <rPh sb="3" eb="4">
      <t>スベ</t>
    </rPh>
    <rPh sb="5" eb="6">
      <t>ド</t>
    </rPh>
    <rPh sb="7" eb="9">
      <t>タイサク</t>
    </rPh>
    <phoneticPr fontId="4"/>
  </si>
  <si>
    <t>No</t>
    <phoneticPr fontId="4"/>
  </si>
  <si>
    <t>A</t>
    <phoneticPr fontId="4"/>
  </si>
  <si>
    <t>B</t>
    <phoneticPr fontId="4"/>
  </si>
  <si>
    <t>C</t>
    <phoneticPr fontId="4"/>
  </si>
  <si>
    <t>D</t>
    <phoneticPr fontId="4"/>
  </si>
  <si>
    <t>E</t>
    <phoneticPr fontId="4"/>
  </si>
  <si>
    <t>F</t>
    <phoneticPr fontId="4"/>
  </si>
  <si>
    <t>G</t>
    <phoneticPr fontId="4"/>
  </si>
  <si>
    <t>H</t>
    <phoneticPr fontId="4"/>
  </si>
  <si>
    <t>I</t>
    <phoneticPr fontId="4"/>
  </si>
  <si>
    <t>J</t>
    <phoneticPr fontId="4"/>
  </si>
  <si>
    <t>K</t>
    <phoneticPr fontId="4"/>
  </si>
  <si>
    <t>L</t>
    <phoneticPr fontId="4"/>
  </si>
  <si>
    <t>M</t>
    <phoneticPr fontId="4"/>
  </si>
  <si>
    <t>O</t>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</si>
  <si>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</si>
  <si>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</si>
  <si>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</si>
  <si>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</si>
  <si>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</si>
  <si>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</si>
  <si>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</si>
  <si>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</si>
  <si>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</si>
  <si>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１０</t>
    <phoneticPr fontId="4"/>
  </si>
  <si>
    <t>１１</t>
    <phoneticPr fontId="4"/>
  </si>
  <si>
    <t>１２</t>
    <phoneticPr fontId="4"/>
  </si>
  <si>
    <t>Ｊ＝（（（Ｉ＋Ｇ）／Ｃ）＋Ｈ）×（１／Ｅ）　・・・損料表（８）ページの「第（12）欄」の数式に基づく。</t>
    <rPh sb="25" eb="27">
      <t>ソンリョウ</t>
    </rPh>
    <rPh sb="27" eb="28">
      <t>ヒョウ</t>
    </rPh>
    <rPh sb="36" eb="37">
      <t>ダイ</t>
    </rPh>
    <rPh sb="41" eb="42">
      <t>ラン</t>
    </rPh>
    <rPh sb="44" eb="46">
      <t>スウシキ</t>
    </rPh>
    <rPh sb="47" eb="49">
      <t>モトズ</t>
    </rPh>
    <phoneticPr fontId="4"/>
  </si>
  <si>
    <t>Ｋ＝Ａ×Ｊ　・・・損料表（８）ページの「第（13）欄」の数式に基づく。</t>
    <phoneticPr fontId="4"/>
  </si>
  <si>
    <t>Ｍ＝Ｂ×Ｌ　・・・損料表（９）ページの「第（17）欄」の数式に基づく。</t>
    <phoneticPr fontId="4"/>
  </si>
  <si>
    <t xml:space="preserve"> </t>
    <phoneticPr fontId="4"/>
  </si>
  <si>
    <t>高さ調整用治具（１セット5０個入り）</t>
    <rPh sb="0" eb="1">
      <t>タカ</t>
    </rPh>
    <rPh sb="2" eb="4">
      <t>チョウセイ</t>
    </rPh>
    <rPh sb="4" eb="5">
      <t>ヨウ</t>
    </rPh>
    <rPh sb="5" eb="7">
      <t>ジグ</t>
    </rPh>
    <rPh sb="14" eb="15">
      <t>コ</t>
    </rPh>
    <rPh sb="15" eb="16">
      <t>イ</t>
    </rPh>
    <phoneticPr fontId="5"/>
  </si>
  <si>
    <t>No.15002</t>
    <phoneticPr fontId="4"/>
  </si>
  <si>
    <t>選択</t>
    <rPh sb="0" eb="2">
      <t>センタク</t>
    </rPh>
    <phoneticPr fontId="4"/>
  </si>
  <si>
    <t>傾斜角</t>
    <rPh sb="0" eb="3">
      <t>ケイシャカク</t>
    </rPh>
    <phoneticPr fontId="4"/>
  </si>
  <si>
    <t>0～10%</t>
  </si>
  <si>
    <t>0～10%</t>
    <phoneticPr fontId="4"/>
  </si>
  <si>
    <t>11～15%</t>
    <phoneticPr fontId="4"/>
  </si>
  <si>
    <t>16～20%</t>
    <phoneticPr fontId="4"/>
  </si>
  <si>
    <t>21～25%</t>
    <phoneticPr fontId="4"/>
  </si>
  <si>
    <t>(勾配係数）</t>
    <rPh sb="1" eb="3">
      <t>コウバイ</t>
    </rPh>
    <rPh sb="3" eb="5">
      <t>ケイスウ</t>
    </rPh>
    <phoneticPr fontId="4"/>
  </si>
  <si>
    <t>勾配</t>
    <rPh sb="0" eb="2">
      <t>コウバイ</t>
    </rPh>
    <phoneticPr fontId="4"/>
  </si>
  <si>
    <t>　　5-1-3 勾配係数　　　勾配により、機械設置の安定性や機械操作のハンドリングが異なります。</t>
    <rPh sb="8" eb="10">
      <t>コウバイ</t>
    </rPh>
    <rPh sb="10" eb="12">
      <t>ケイスウ</t>
    </rPh>
    <rPh sb="15" eb="17">
      <t>コウバイ</t>
    </rPh>
    <rPh sb="21" eb="23">
      <t>キカイ</t>
    </rPh>
    <rPh sb="23" eb="25">
      <t>セッチ</t>
    </rPh>
    <rPh sb="26" eb="29">
      <t>アンテイセイ</t>
    </rPh>
    <rPh sb="30" eb="32">
      <t>キカイ</t>
    </rPh>
    <rPh sb="32" eb="34">
      <t>ソウサ</t>
    </rPh>
    <rPh sb="42" eb="43">
      <t>コト</t>
    </rPh>
    <phoneticPr fontId="5"/>
  </si>
  <si>
    <t>補正係数　勾配</t>
    <rPh sb="0" eb="2">
      <t>ホセイ</t>
    </rPh>
    <rPh sb="2" eb="4">
      <t>ケイスウ</t>
    </rPh>
    <rPh sb="5" eb="7">
      <t>コウバイ</t>
    </rPh>
    <phoneticPr fontId="5"/>
  </si>
  <si>
    <t>2018.6.20</t>
    <phoneticPr fontId="49"/>
  </si>
  <si>
    <t>勾            配      （%）</t>
    <rPh sb="0" eb="1">
      <t>コウ</t>
    </rPh>
    <rPh sb="13" eb="14">
      <t>ハイ</t>
    </rPh>
    <phoneticPr fontId="49"/>
  </si>
  <si>
    <t>角           度      （度）</t>
    <rPh sb="0" eb="1">
      <t>カク</t>
    </rPh>
    <rPh sb="12" eb="13">
      <t>ド</t>
    </rPh>
    <rPh sb="20" eb="21">
      <t>ド</t>
    </rPh>
    <phoneticPr fontId="49"/>
  </si>
  <si>
    <t>5-1-3 勾配係数 勾配（%）により、機械設置の安定性や機械操作のハンドリングが異なります</t>
    <rPh sb="6" eb="8">
      <t>コウバイ</t>
    </rPh>
    <rPh sb="8" eb="10">
      <t>ケイスウ</t>
    </rPh>
    <rPh sb="11" eb="13">
      <t>コウバイ</t>
    </rPh>
    <rPh sb="20" eb="22">
      <t>キカイ</t>
    </rPh>
    <rPh sb="22" eb="24">
      <t>セッチ</t>
    </rPh>
    <rPh sb="25" eb="28">
      <t>アンテイセイ</t>
    </rPh>
    <rPh sb="29" eb="31">
      <t>キカイ</t>
    </rPh>
    <rPh sb="31" eb="33">
      <t>ソウサ</t>
    </rPh>
    <rPh sb="41" eb="42">
      <t>コト</t>
    </rPh>
    <phoneticPr fontId="49"/>
  </si>
  <si>
    <t>勾配区分</t>
    <rPh sb="0" eb="2">
      <t>コウバイ</t>
    </rPh>
    <rPh sb="2" eb="4">
      <t>クブン</t>
    </rPh>
    <phoneticPr fontId="49"/>
  </si>
  <si>
    <t xml:space="preserve">0～10% </t>
    <phoneticPr fontId="49"/>
  </si>
  <si>
    <t>11～15%</t>
    <phoneticPr fontId="49"/>
  </si>
  <si>
    <t>16～20%</t>
    <phoneticPr fontId="49"/>
  </si>
  <si>
    <t>21～25%</t>
    <phoneticPr fontId="49"/>
  </si>
  <si>
    <t>K1</t>
    <phoneticPr fontId="49"/>
  </si>
  <si>
    <r>
      <t xml:space="preserve">勾配 </t>
    </r>
    <r>
      <rPr>
        <b/>
        <sz val="11"/>
        <color rgb="FFFF0000"/>
        <rFont val="ＭＳ Ｐゴシック"/>
        <family val="3"/>
        <charset val="128"/>
      </rPr>
      <t>選択</t>
    </r>
    <rPh sb="0" eb="2">
      <t>コウバイ</t>
    </rPh>
    <rPh sb="3" eb="5">
      <t>センタク</t>
    </rPh>
    <phoneticPr fontId="4"/>
  </si>
  <si>
    <t>の費用であり、労務費、機械運転経費の合計に次表の率を乗じた金額を上限として計上する。</t>
    <rPh sb="1" eb="3">
      <t>ヒヨウ</t>
    </rPh>
    <rPh sb="7" eb="10">
      <t>ロウムヒ</t>
    </rPh>
    <rPh sb="11" eb="13">
      <t>キカイ</t>
    </rPh>
    <rPh sb="13" eb="15">
      <t>ウンテン</t>
    </rPh>
    <rPh sb="15" eb="17">
      <t>ケイヒ</t>
    </rPh>
    <rPh sb="18" eb="20">
      <t>ゴウケイ</t>
    </rPh>
    <rPh sb="21" eb="23">
      <t>ジヒョウ</t>
    </rPh>
    <rPh sb="24" eb="25">
      <t>リツ</t>
    </rPh>
    <rPh sb="26" eb="27">
      <t>ジョウ</t>
    </rPh>
    <rPh sb="29" eb="31">
      <t>キンガク</t>
    </rPh>
    <rPh sb="32" eb="34">
      <t>ジョウゲン</t>
    </rPh>
    <rPh sb="37" eb="39">
      <t>ケイジョウ</t>
    </rPh>
    <phoneticPr fontId="5"/>
  </si>
  <si>
    <t>諸雑費</t>
    <rPh sb="0" eb="1">
      <t>ショ</t>
    </rPh>
    <rPh sb="1" eb="3">
      <t>ザッピ</t>
    </rPh>
    <phoneticPr fontId="4"/>
  </si>
  <si>
    <t>No．１～No．３は損料表の20-7ページの2015-011の025-001～050-001の３種を掲載した。</t>
    <rPh sb="10" eb="12">
      <t>ソンリョウ</t>
    </rPh>
    <rPh sb="12" eb="13">
      <t>ヒョウ</t>
    </rPh>
    <rPh sb="48" eb="49">
      <t>シュ</t>
    </rPh>
    <rPh sb="50" eb="52">
      <t>ケイサイ</t>
    </rPh>
    <phoneticPr fontId="4"/>
  </si>
  <si>
    <t>No．９は損料表の20-9ページの2022-200-020-001を、No．１０は損料表の03-3ページの0302-011-035-001を、</t>
    <rPh sb="5" eb="7">
      <t>ソンリョウ</t>
    </rPh>
    <rPh sb="7" eb="8">
      <t>ヒョウ</t>
    </rPh>
    <phoneticPr fontId="4"/>
  </si>
  <si>
    <t>夜間割増×1.5</t>
    <rPh sb="0" eb="2">
      <t>ヤカン</t>
    </rPh>
    <rPh sb="2" eb="3">
      <t>ワ</t>
    </rPh>
    <rPh sb="3" eb="4">
      <t>マ</t>
    </rPh>
    <phoneticPr fontId="5"/>
  </si>
  <si>
    <t>Ｎ（ノーマル）タイプ</t>
    <phoneticPr fontId="5"/>
  </si>
  <si>
    <t>Ｒ ５年３月　全国平均</t>
    <rPh sb="3" eb="4">
      <t>ネン</t>
    </rPh>
    <rPh sb="5" eb="6">
      <t>ガツ</t>
    </rPh>
    <rPh sb="7" eb="9">
      <t>ゼンコク</t>
    </rPh>
    <rPh sb="9" eb="11">
      <t>ヘイキン</t>
    </rPh>
    <phoneticPr fontId="5"/>
  </si>
  <si>
    <r>
      <t>上記は「建設機械損料表」</t>
    </r>
    <r>
      <rPr>
        <sz val="11"/>
        <rFont val="ＭＳ Ｐゴシック"/>
        <family val="3"/>
        <charset val="128"/>
        <scheme val="minor"/>
      </rPr>
      <t>令和５年度版（以下、損料表と表記）を参照した。詳細は下記の通り。</t>
    </r>
    <rPh sb="0" eb="2">
      <t>ジョウキ</t>
    </rPh>
    <rPh sb="4" eb="6">
      <t>ケンセツ</t>
    </rPh>
    <rPh sb="6" eb="8">
      <t>キカイ</t>
    </rPh>
    <rPh sb="8" eb="10">
      <t>ソンリョウ</t>
    </rPh>
    <rPh sb="10" eb="11">
      <t>ヒョウ</t>
    </rPh>
    <rPh sb="12" eb="14">
      <t>レイワ</t>
    </rPh>
    <rPh sb="15" eb="17">
      <t>ネンド</t>
    </rPh>
    <rPh sb="17" eb="18">
      <t>バン</t>
    </rPh>
    <rPh sb="19" eb="21">
      <t>イカ</t>
    </rPh>
    <rPh sb="22" eb="24">
      <t>ソンリョウ</t>
    </rPh>
    <rPh sb="24" eb="25">
      <t>ヒョウ</t>
    </rPh>
    <rPh sb="26" eb="28">
      <t>ヒョウキ</t>
    </rPh>
    <rPh sb="30" eb="32">
      <t>サンショウ</t>
    </rPh>
    <rPh sb="35" eb="37">
      <t>ショウサイ</t>
    </rPh>
    <rPh sb="38" eb="40">
      <t>カキ</t>
    </rPh>
    <rPh sb="41" eb="42">
      <t>トオ</t>
    </rPh>
    <phoneticPr fontId="4"/>
  </si>
  <si>
    <t>（グリップリングタイプ　滑り止め対策）</t>
    <rPh sb="12" eb="13">
      <t>スベ</t>
    </rPh>
    <rPh sb="14" eb="15">
      <t>ド</t>
    </rPh>
    <rPh sb="16" eb="18">
      <t>タイサク</t>
    </rPh>
    <phoneticPr fontId="4"/>
  </si>
  <si>
    <t>グリップリングタイプ</t>
    <phoneticPr fontId="4"/>
  </si>
  <si>
    <t>グリップリングタイプ</t>
    <phoneticPr fontId="5"/>
  </si>
  <si>
    <t>H plusタイプ</t>
    <phoneticPr fontId="5"/>
  </si>
  <si>
    <t>グリップリングタイプ</t>
    <phoneticPr fontId="4"/>
  </si>
  <si>
    <t>リングタイプ</t>
    <phoneticPr fontId="4"/>
  </si>
  <si>
    <t>選択</t>
    <rPh sb="0" eb="2">
      <t>センタク</t>
    </rPh>
    <phoneticPr fontId="4"/>
  </si>
  <si>
    <t>PVC</t>
  </si>
  <si>
    <t>PVC</t>
    <phoneticPr fontId="4"/>
  </si>
  <si>
    <t>ラバー</t>
    <phoneticPr fontId="4"/>
  </si>
  <si>
    <t>令和６年度版　ケーズルリング設置単価表</t>
    <rPh sb="0" eb="1">
      <t>レイ</t>
    </rPh>
    <rPh sb="1" eb="2">
      <t>ワ</t>
    </rPh>
    <rPh sb="3" eb="5">
      <t>ネンド</t>
    </rPh>
    <rPh sb="5" eb="6">
      <t>バン</t>
    </rPh>
    <rPh sb="14" eb="16">
      <t>セッチ</t>
    </rPh>
    <rPh sb="16" eb="18">
      <t>タンカ</t>
    </rPh>
    <rPh sb="18" eb="19">
      <t>ヒョウ</t>
    </rPh>
    <phoneticPr fontId="5"/>
  </si>
  <si>
    <t>2024年　3月29日現在</t>
    <rPh sb="4" eb="5">
      <t>ネン</t>
    </rPh>
    <rPh sb="7" eb="8">
      <t>ガツ</t>
    </rPh>
    <rPh sb="10" eb="11">
      <t>ヒ</t>
    </rPh>
    <rPh sb="11" eb="13">
      <t>ゲンザイ</t>
    </rPh>
    <phoneticPr fontId="5"/>
  </si>
  <si>
    <t>令和６年３月度公共工事設計労務単価（基準額）</t>
    <rPh sb="0" eb="1">
      <t>レイ</t>
    </rPh>
    <rPh sb="1" eb="2">
      <t>ワ</t>
    </rPh>
    <rPh sb="3" eb="4">
      <t>ネン</t>
    </rPh>
    <rPh sb="5" eb="6">
      <t>ガツ</t>
    </rPh>
    <rPh sb="6" eb="7">
      <t>ド</t>
    </rPh>
    <rPh sb="7" eb="9">
      <t>コウキョウ</t>
    </rPh>
    <rPh sb="9" eb="11">
      <t>コウジ</t>
    </rPh>
    <rPh sb="11" eb="13">
      <t>セッケイ</t>
    </rPh>
    <rPh sb="13" eb="15">
      <t>ロウム</t>
    </rPh>
    <rPh sb="15" eb="17">
      <t>タンカ</t>
    </rPh>
    <rPh sb="18" eb="21">
      <t>キジュンガク</t>
    </rPh>
    <phoneticPr fontId="5"/>
  </si>
  <si>
    <t xml:space="preserve"> </t>
    <phoneticPr fontId="5"/>
  </si>
  <si>
    <t>Ｒ ６年３月　全国平均</t>
    <rPh sb="3" eb="4">
      <t>ネン</t>
    </rPh>
    <rPh sb="5" eb="6">
      <t>ガツ</t>
    </rPh>
    <rPh sb="7" eb="9">
      <t>ゼンコク</t>
    </rPh>
    <rPh sb="9" eb="11">
      <t>ヘイキン</t>
    </rPh>
    <phoneticPr fontId="5"/>
  </si>
  <si>
    <t>Ｒ６年３月　度増加率</t>
    <rPh sb="2" eb="3">
      <t>ネン</t>
    </rPh>
    <rPh sb="4" eb="5">
      <t>ガツ</t>
    </rPh>
    <rPh sb="6" eb="7">
      <t>タビ</t>
    </rPh>
    <rPh sb="7" eb="9">
      <t>ゾウカ</t>
    </rPh>
    <rPh sb="9" eb="10">
      <t>リツ</t>
    </rPh>
    <phoneticPr fontId="5"/>
  </si>
  <si>
    <t>Ｒ６年３月全国平均（検算）</t>
    <rPh sb="2" eb="3">
      <t>ネン</t>
    </rPh>
    <rPh sb="4" eb="5">
      <t>ガツ</t>
    </rPh>
    <rPh sb="5" eb="7">
      <t>ゼンコク</t>
    </rPh>
    <rPh sb="7" eb="9">
      <t>ヘイキン</t>
    </rPh>
    <rPh sb="10" eb="12">
      <t>ケンザン</t>
    </rPh>
    <phoneticPr fontId="5"/>
  </si>
  <si>
    <t>No．５は損料表の11-9ページの1161-110-010-030の諸数値を採用掲載した。</t>
    <rPh sb="5" eb="7">
      <t>ソンリョウ</t>
    </rPh>
    <rPh sb="7" eb="8">
      <t>ヒョウ</t>
    </rPh>
    <rPh sb="34" eb="35">
      <t>ショ</t>
    </rPh>
    <rPh sb="35" eb="37">
      <t>スウチ</t>
    </rPh>
    <rPh sb="38" eb="40">
      <t>サイヨウ</t>
    </rPh>
    <rPh sb="40" eb="42">
      <t>ケイサイ</t>
    </rPh>
    <phoneticPr fontId="4"/>
  </si>
  <si>
    <t>No．６は損料表の15-7ページの1510-017-005-001を、No．７は損料表の15-9ページの1510-033-001-010を掲載した。</t>
    <rPh sb="5" eb="7">
      <t>ソンリョウ</t>
    </rPh>
    <rPh sb="7" eb="8">
      <t>ヒョウ</t>
    </rPh>
    <phoneticPr fontId="4"/>
  </si>
  <si>
    <t>No．８は損料表の15-9ページの1510-033-001-015を掲載した。</t>
    <phoneticPr fontId="4"/>
  </si>
  <si>
    <t>ガソリン（レギュラー）・軽油価格は建設物価／２０２４・４月号　Ｐ－７８９　／燃料油より、１５６．０円／㍑・１３７．０円／㍑（スタンド・名古屋）とした。</t>
    <rPh sb="12" eb="14">
      <t>ケイユ</t>
    </rPh>
    <rPh sb="14" eb="16">
      <t>カカク</t>
    </rPh>
    <rPh sb="17" eb="19">
      <t>ケンセツ</t>
    </rPh>
    <rPh sb="19" eb="21">
      <t>ブッカ</t>
    </rPh>
    <rPh sb="28" eb="29">
      <t>ガツ</t>
    </rPh>
    <rPh sb="29" eb="30">
      <t>ゴウ</t>
    </rPh>
    <rPh sb="38" eb="40">
      <t>ネンリョウ</t>
    </rPh>
    <rPh sb="40" eb="41">
      <t>ユ</t>
    </rPh>
    <rPh sb="49" eb="50">
      <t>エン</t>
    </rPh>
    <rPh sb="58" eb="59">
      <t>エン</t>
    </rPh>
    <rPh sb="67" eb="70">
      <t>ナゴヤ</t>
    </rPh>
    <phoneticPr fontId="5"/>
  </si>
  <si>
    <t>Ver.12-1-4</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</si>
</sst>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5" formatCode="&quot;¥&quot;#,##0;&quot;¥&quot;\-#,##0"/>
    <numFmt numFmtId="176" formatCode="0.0_);[Red]\(0.0\)"/>
    <numFmt numFmtId="177" formatCode="0.000000_ "/>
    <numFmt numFmtId="178" formatCode="0.0%"/>
    <numFmt numFmtId="179" formatCode="0.00_ "/>
    <numFmt numFmtId="180" formatCode="0.000_ "/>
    <numFmt numFmtId="181" formatCode="0_ "/>
    <numFmt numFmtId="182" formatCode="0&quot;本&quot;"/>
    <numFmt numFmtId="183" formatCode="&quot;¥&quot;#,##0.0_);[Red]\(&quot;¥&quot;#,##0.0\)"/>
    <numFmt numFmtId="184" formatCode="#,##0.00_ "/>
    <numFmt numFmtId="185" formatCode="0&quot;孔当り&quot;"/>
    <numFmt numFmtId="186" formatCode="&quot;〈　対価表&quot;\ 0&quot;孔当り　〉&quot;"/>
    <numFmt numFmtId="187" formatCode="0.000_);[Red]\(0.000\)"/>
    <numFmt numFmtId="188" formatCode="0.0"/>
    <numFmt numFmtId="189" formatCode="&quot;〈 &quot;\ 0.00&quot; 〉&quot;"/>
    <numFmt numFmtId="190" formatCode="0.0_ "/>
  </numFmts>
  <fonts count="5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14"/>
      <color theme="1"/>
      <name val="ＭＳ Ｐゴシック"/>
      <family val="2"/>
      <scheme val="minor"/>
    </font>
    <font>
      <b/>
      <sz val="11"/>
      <name val="ＭＳ Ｐゴシック"/>
      <family val="3"/>
      <charset val="128"/>
    </font>
    <font>
      <b/>
      <sz val="22"/>
      <name val="ＭＳ Ｐゴシック"/>
      <family val="3"/>
      <charset val="128"/>
    </font>
    <font>
      <sz val="8"/>
      <name val="ＭＳ Ｐゴシック"/>
      <family val="3"/>
      <charset val="128"/>
    </font>
    <font>
      <sz val="9"/>
      <name val="ＭＳ Ｐゴシック"/>
      <family val="3"/>
      <charset val="128"/>
    </font>
    <font>
      <b/>
      <sz val="11"/>
      <color rgb="FFFF0000"/>
      <name val="ＭＳ Ｐゴシック"/>
      <family val="3"/>
      <charset val="128"/>
    </font>
    <font>
      <sz val="11"/>
      <color rgb="FFFF0000"/>
      <name val="ＭＳ Ｐゴシック"/>
      <family val="3"/>
      <charset val="128"/>
    </font>
    <font>
      <b/>
      <sz val="14"/>
      <name val="ＭＳ Ｐゴシック"/>
      <family val="3"/>
      <charset val="128"/>
    </font>
    <font>
      <b/>
      <sz val="14"/>
      <color theme="1"/>
      <name val="ＭＳ Ｐゴシック"/>
      <family val="3"/>
      <charset val="128"/>
      <scheme val="minor"/>
    </font>
    <font>
      <b/>
      <sz val="18"/>
      <name val="ＭＳ Ｐゴシック"/>
      <family val="3"/>
      <charset val="128"/>
    </font>
    <font>
      <sz val="11"/>
      <color indexed="10"/>
      <name val="ＭＳ Ｐゴシック"/>
      <family val="3"/>
      <charset val="128"/>
    </font>
    <font>
      <sz val="11"/>
      <color indexed="12"/>
      <name val="ＭＳ Ｐゴシック"/>
      <family val="3"/>
      <charset val="128"/>
    </font>
    <font>
      <b/>
      <sz val="24"/>
      <name val="ＭＳ Ｐゴシック"/>
      <family val="3"/>
      <charset val="128"/>
    </font>
    <font>
      <b/>
      <sz val="20"/>
      <name val="ＭＳ Ｐゴシック"/>
      <family val="3"/>
      <charset val="128"/>
    </font>
    <font>
      <sz val="11"/>
      <name val="ＭＳ Ｐゴシック"/>
      <family val="2"/>
      <scheme val="minor"/>
    </font>
    <font>
      <sz val="14"/>
      <name val="ＭＳ Ｐゴシック"/>
      <family val="3"/>
      <charset val="128"/>
    </font>
    <font>
      <u/>
      <sz val="10"/>
      <name val="ＭＳ Ｐゴシック"/>
      <family val="3"/>
      <charset val="128"/>
    </font>
    <font>
      <sz val="10"/>
      <color theme="1"/>
      <name val="ＭＳ Ｐゴシック"/>
      <family val="2"/>
      <scheme val="minor"/>
    </font>
    <font>
      <vertAlign val="superscript"/>
      <sz val="10"/>
      <color theme="1"/>
      <name val="ＭＳ Ｐゴシック"/>
      <family val="3"/>
      <charset val="128"/>
      <scheme val="minor"/>
    </font>
    <font>
      <sz val="11"/>
      <color theme="1"/>
      <name val="ＭＳ Ｐゴシック"/>
      <family val="3"/>
      <charset val="128"/>
      <scheme val="minor"/>
    </font>
    <font>
      <vertAlign val="subscrip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vertAlign val="subscript"/>
      <sz val="11"/>
      <color theme="1"/>
      <name val="ＭＳ Ｐゴシック"/>
      <family val="3"/>
      <charset val="128"/>
      <scheme val="minor"/>
    </font>
    <font>
      <b/>
      <sz val="16"/>
      <name val="ＭＳ Ｐゴシック"/>
      <family val="3"/>
      <charset val="128"/>
    </font>
    <font>
      <sz val="8"/>
      <color theme="1"/>
      <name val="ＭＳ Ｐゴシック"/>
      <family val="3"/>
      <charset val="128"/>
      <scheme val="minor"/>
    </font>
    <font>
      <u/>
      <sz val="18"/>
      <name val="ＭＳ Ｐゴシック"/>
      <family val="3"/>
      <charset val="128"/>
    </font>
    <font>
      <sz val="16"/>
      <name val="ＭＳ Ｐゴシック"/>
      <family val="3"/>
      <charset val="128"/>
    </font>
    <font>
      <b/>
      <sz val="14"/>
      <color rgb="FFFF0000"/>
      <name val="ＭＳ Ｐゴシック"/>
      <family val="3"/>
      <charset val="128"/>
    </font>
    <font>
      <b/>
      <sz val="9"/>
      <color rgb="FFFF0000"/>
      <name val="ＭＳ Ｐゴシック"/>
      <family val="3"/>
      <charset val="128"/>
    </font>
    <font>
      <sz val="11"/>
      <color theme="0" tint="-0.249977111117893"/>
      <name val="ＭＳ Ｐゴシック"/>
      <family val="3"/>
      <charset val="128"/>
    </font>
    <font>
      <sz val="11"/>
      <color theme="0" tint="-0.249977111117893"/>
      <name val="ＭＳ Ｐゴシック"/>
      <family val="3"/>
      <charset val="128"/>
      <scheme val="minor"/>
    </font>
    <font>
      <b/>
      <sz val="11"/>
      <color theme="0" tint="-0.249977111117893"/>
      <name val="ＭＳ Ｐゴシック"/>
      <family val="3"/>
      <charset val="128"/>
    </font>
    <font>
      <sz val="9"/>
      <color theme="0" tint="-0.249977111117893"/>
      <name val="ＭＳ Ｐゴシック"/>
      <family val="3"/>
      <charset val="128"/>
    </font>
    <font>
      <sz val="12"/>
      <name val="ＭＳ Ｐゴシック"/>
      <family val="3"/>
      <charset val="128"/>
    </font>
    <font>
      <sz val="8"/>
      <color theme="1"/>
      <name val="ＭＳ Ｐゴシック"/>
      <family val="2"/>
      <scheme val="minor"/>
    </font>
    <font>
      <sz val="11"/>
      <color rgb="FF0000FF"/>
      <name val="ＭＳ Ｐゴシック"/>
      <family val="3"/>
      <charset val="128"/>
    </font>
    <font>
      <b/>
      <sz val="11"/>
      <color rgb="FF0000FF"/>
      <name val="ＭＳ Ｐゴシック"/>
      <family val="3"/>
      <charset val="128"/>
    </font>
    <font>
      <b/>
      <u/>
      <sz val="12"/>
      <name val="ＭＳ Ｐゴシック"/>
      <family val="3"/>
      <charset val="128"/>
    </font>
    <font>
      <u/>
      <sz val="11"/>
      <name val="ＭＳ Ｐゴシック"/>
      <family val="3"/>
      <charset val="128"/>
    </font>
    <font>
      <b/>
      <u/>
      <sz val="11"/>
      <name val="ＭＳ Ｐゴシック"/>
      <family val="3"/>
      <charset val="128"/>
    </font>
    <font>
      <b/>
      <sz val="30"/>
      <name val="ＭＳ Ｐゴシック"/>
      <family val="3"/>
      <charset val="128"/>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theme="0"/>
      <name val="ＭＳ Ｐゴシック"/>
      <family val="3"/>
      <charset val="128"/>
    </font>
    <font>
      <sz val="11"/>
      <color rgb="FFFFFFFF"/>
      <name val="ＭＳ Ｐゴシック"/>
      <family val="3"/>
      <charset val="128"/>
    </font>
    <font>
      <sz val="10"/>
      <color rgb="FFFF0000"/>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auto="1"/>
      </left>
      <right/>
      <top style="thin">
        <color auto="1"/>
      </top>
      <bottom style="double">
        <color indexed="64"/>
      </bottom>
      <diagonal/>
    </border>
    <border>
      <left/>
      <right style="medium">
        <color indexed="64"/>
      </right>
      <top style="thin">
        <color auto="1"/>
      </top>
      <bottom style="double">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style="double">
        <color indexed="64"/>
      </top>
      <bottom/>
      <diagonal/>
    </border>
    <border>
      <left style="thin">
        <color auto="1"/>
      </left>
      <right style="thin">
        <color auto="1"/>
      </right>
      <top style="hair">
        <color auto="1"/>
      </top>
      <bottom/>
      <diagonal/>
    </border>
    <border>
      <left style="hair">
        <color indexed="64"/>
      </left>
      <right style="thin">
        <color indexed="64"/>
      </right>
      <top style="hair">
        <color indexed="64"/>
      </top>
      <bottom/>
      <diagonal/>
    </border>
    <border>
      <left style="hair">
        <color indexed="64"/>
      </left>
      <right style="thin">
        <color indexed="64"/>
      </right>
      <top style="thin">
        <color auto="1"/>
      </top>
      <bottom style="thin">
        <color indexed="64"/>
      </bottom>
      <diagonal/>
    </border>
    <border>
      <left style="hair">
        <color indexed="64"/>
      </left>
      <right/>
      <top style="thin">
        <color auto="1"/>
      </top>
      <bottom style="thin">
        <color indexed="64"/>
      </bottom>
      <diagonal/>
    </border>
    <border>
      <left style="hair">
        <color indexed="64"/>
      </left>
      <right style="hair">
        <color indexed="64"/>
      </right>
      <top style="thin">
        <color auto="1"/>
      </top>
      <bottom style="thin">
        <color indexed="64"/>
      </bottom>
      <diagonal/>
    </border>
    <border>
      <left style="thin">
        <color auto="1"/>
      </left>
      <right style="thin">
        <color auto="1"/>
      </right>
      <top/>
      <bottom style="double">
        <color auto="1"/>
      </bottom>
      <diagonal/>
    </border>
  </borders>
  <cellStyleXfs count="6">
    <xf numFmtId="0" fontId="0" fillId="0" borderId="0"/>
    <xf numFmtId="0" fontId="3" fillId="0" borderId="0">
      <alignment vertical="center"/>
    </xf>
    <xf numFmtId="0" fontId="3" fillId="0" borderId="0" applyBorder="0"/>
    <xf numFmtId="0" fontId="3" fillId="0" borderId="0">
      <alignment vertical="center"/>
    </xf>
    <xf numFmtId="0" fontId="2" fillId="0" borderId="0">
      <alignment vertical="center"/>
    </xf>
    <xf numFmtId="0" fontId="1" fillId="0" borderId="0">
      <alignment vertical="center"/>
    </xf>
  </cellStyleXfs>
  <cellXfs count="302">
    <xf numFmtId="0" fontId="0" fillId="0" borderId="0" xfId="0"/>
    <xf numFmtId="0" fontId="0" fillId="0" borderId="0" xfId="0" applyAlignment="1">
      <alignment horizontal="center"/>
    </xf>
    <xf numFmtId="49" fontId="0" fillId="0" borderId="0" xfId="0" applyNumberFormat="1" applyAlignment="1">
      <alignment horizontal="center" vertical="center"/>
    </xf>
    <xf numFmtId="0" fontId="7" fillId="0" borderId="0" xfId="0" applyFont="1" applyAlignment="1">
      <alignment vertical="center"/>
    </xf>
    <xf numFmtId="0" fontId="0" fillId="0" borderId="9" xfId="0" applyBorder="1"/>
    <xf numFmtId="49" fontId="0" fillId="0" borderId="9" xfId="0" applyNumberFormat="1" applyBorder="1" applyAlignment="1">
      <alignment horizontal="center" vertical="center"/>
    </xf>
    <xf numFmtId="0" fontId="0" fillId="0" borderId="9" xfId="0" applyBorder="1" applyAlignment="1">
      <alignment horizontal="left" vertical="center"/>
    </xf>
    <xf numFmtId="3" fontId="0" fillId="0" borderId="9" xfId="0" applyNumberFormat="1" applyBorder="1" applyAlignment="1">
      <alignment horizontal="right" vertical="center"/>
    </xf>
    <xf numFmtId="0" fontId="0" fillId="0" borderId="9" xfId="0" applyBorder="1" applyAlignment="1">
      <alignment horizontal="right" vertical="center"/>
    </xf>
    <xf numFmtId="49" fontId="0" fillId="0" borderId="11" xfId="0" applyNumberFormat="1" applyBorder="1" applyAlignment="1">
      <alignment horizontal="center" vertical="center"/>
    </xf>
    <xf numFmtId="0" fontId="0" fillId="0" borderId="11" xfId="0" applyBorder="1" applyAlignment="1">
      <alignment horizontal="left" vertical="center"/>
    </xf>
    <xf numFmtId="3" fontId="0" fillId="0" borderId="11" xfId="0" applyNumberFormat="1" applyBorder="1" applyAlignment="1">
      <alignment horizontal="right" vertical="center"/>
    </xf>
    <xf numFmtId="0" fontId="0" fillId="0" borderId="11" xfId="0" applyBorder="1" applyAlignment="1">
      <alignment horizontal="center" vertical="center"/>
    </xf>
    <xf numFmtId="177" fontId="0" fillId="0" borderId="11" xfId="0" applyNumberFormat="1" applyBorder="1" applyAlignment="1">
      <alignment horizontal="right" vertical="center"/>
    </xf>
    <xf numFmtId="0" fontId="0" fillId="0" borderId="11" xfId="0" applyBorder="1" applyAlignment="1">
      <alignment horizontal="right" vertical="center"/>
    </xf>
    <xf numFmtId="0" fontId="0" fillId="0" borderId="10" xfId="0" applyBorder="1"/>
    <xf numFmtId="0" fontId="0" fillId="0" borderId="10" xfId="0" applyBorder="1" applyAlignment="1">
      <alignment horizontal="center" vertical="center" wrapText="1"/>
    </xf>
    <xf numFmtId="0" fontId="0" fillId="0" borderId="0" xfId="0" applyAlignment="1">
      <alignment horizontal="left"/>
    </xf>
    <xf numFmtId="0" fontId="0" fillId="0" borderId="0" xfId="0" applyAlignment="1">
      <alignment vertical="center"/>
    </xf>
    <xf numFmtId="0" fontId="3" fillId="0" borderId="0" xfId="0" applyFont="1"/>
    <xf numFmtId="0" fontId="6" fillId="0" borderId="12" xfId="0" applyFont="1" applyBorder="1" applyAlignment="1">
      <alignment horizontal="center" vertical="center" wrapText="1"/>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horizontal="center" wrapText="1"/>
    </xf>
    <xf numFmtId="0" fontId="3" fillId="0" borderId="10" xfId="0" applyFont="1" applyBorder="1" applyAlignment="1">
      <alignment horizontal="center" vertical="center" wrapText="1"/>
    </xf>
    <xf numFmtId="0" fontId="3" fillId="0" borderId="13" xfId="0" applyFont="1" applyBorder="1" applyAlignment="1">
      <alignment horizontal="center" wrapText="1"/>
    </xf>
    <xf numFmtId="0" fontId="3" fillId="0" borderId="15" xfId="0" applyFont="1" applyBorder="1"/>
    <xf numFmtId="0" fontId="3" fillId="0" borderId="16" xfId="0" applyFont="1" applyBorder="1"/>
    <xf numFmtId="3" fontId="3" fillId="0" borderId="0" xfId="0" applyNumberFormat="1" applyFont="1"/>
    <xf numFmtId="3" fontId="3" fillId="0" borderId="8" xfId="0" applyNumberFormat="1" applyFont="1" applyBorder="1"/>
    <xf numFmtId="3" fontId="3" fillId="0" borderId="16" xfId="0" applyNumberFormat="1" applyFont="1" applyBorder="1"/>
    <xf numFmtId="3" fontId="0" fillId="0" borderId="16" xfId="0" applyNumberFormat="1" applyBorder="1"/>
    <xf numFmtId="0" fontId="3" fillId="0" borderId="17" xfId="0" applyFont="1" applyBorder="1"/>
    <xf numFmtId="0" fontId="3" fillId="0" borderId="18" xfId="0" applyFont="1" applyBorder="1"/>
    <xf numFmtId="3" fontId="3" fillId="0" borderId="19" xfId="0" applyNumberFormat="1" applyFont="1" applyBorder="1"/>
    <xf numFmtId="3" fontId="3" fillId="0" borderId="6" xfId="0" applyNumberFormat="1" applyFont="1" applyBorder="1"/>
    <xf numFmtId="3" fontId="3" fillId="0" borderId="18" xfId="0" applyNumberFormat="1" applyFont="1" applyBorder="1"/>
    <xf numFmtId="0" fontId="3" fillId="0" borderId="20" xfId="0" applyFont="1" applyBorder="1"/>
    <xf numFmtId="0" fontId="3" fillId="0" borderId="21" xfId="0" applyFont="1" applyBorder="1"/>
    <xf numFmtId="3" fontId="3" fillId="0" borderId="22" xfId="0" applyNumberFormat="1" applyFont="1" applyBorder="1"/>
    <xf numFmtId="3" fontId="3" fillId="0" borderId="11" xfId="0" applyNumberFormat="1" applyFont="1" applyBorder="1"/>
    <xf numFmtId="3" fontId="3" fillId="0" borderId="21" xfId="0" applyNumberFormat="1" applyFont="1" applyBorder="1"/>
    <xf numFmtId="0" fontId="0" fillId="0" borderId="20" xfId="0" applyBorder="1"/>
    <xf numFmtId="0" fontId="3" fillId="0" borderId="22" xfId="0" applyFont="1" applyBorder="1"/>
    <xf numFmtId="49" fontId="0" fillId="0" borderId="0" xfId="0" applyNumberFormat="1" applyAlignment="1">
      <alignment horizontal="left"/>
    </xf>
    <xf numFmtId="180" fontId="0" fillId="0" borderId="9" xfId="0" applyNumberFormat="1" applyBorder="1" applyAlignment="1">
      <alignment horizontal="right" vertical="center"/>
    </xf>
    <xf numFmtId="176" fontId="0" fillId="0" borderId="9" xfId="0" applyNumberFormat="1" applyBorder="1" applyAlignment="1">
      <alignment horizontal="right" vertical="center"/>
    </xf>
    <xf numFmtId="179" fontId="0" fillId="0" borderId="9" xfId="0" applyNumberFormat="1" applyBorder="1" applyAlignment="1">
      <alignment horizontal="center" vertical="center"/>
    </xf>
    <xf numFmtId="0" fontId="3" fillId="0" borderId="0" xfId="1">
      <alignment vertical="center"/>
    </xf>
    <xf numFmtId="0" fontId="8" fillId="0" borderId="5" xfId="1" applyFont="1" applyBorder="1" applyAlignment="1">
      <alignment horizontal="center" vertical="center"/>
    </xf>
    <xf numFmtId="0" fontId="3" fillId="0" borderId="28" xfId="1" applyBorder="1">
      <alignment vertical="center"/>
    </xf>
    <xf numFmtId="0" fontId="3" fillId="0" borderId="16" xfId="1" applyBorder="1">
      <alignment vertical="center"/>
    </xf>
    <xf numFmtId="0" fontId="3" fillId="0" borderId="8" xfId="1" applyBorder="1" applyAlignment="1">
      <alignment horizontal="center" vertical="center"/>
    </xf>
    <xf numFmtId="5" fontId="3" fillId="0" borderId="15" xfId="1" applyNumberFormat="1" applyBorder="1">
      <alignment vertical="center"/>
    </xf>
    <xf numFmtId="5" fontId="3" fillId="0" borderId="29" xfId="1" applyNumberFormat="1" applyBorder="1">
      <alignment vertical="center"/>
    </xf>
    <xf numFmtId="0" fontId="8" fillId="0" borderId="0" xfId="1" applyFont="1">
      <alignment vertical="center"/>
    </xf>
    <xf numFmtId="0" fontId="10" fillId="0" borderId="0" xfId="1" applyFont="1" applyAlignment="1">
      <alignment vertical="center" wrapText="1"/>
    </xf>
    <xf numFmtId="0" fontId="11" fillId="0" borderId="0" xfId="1" applyFont="1">
      <alignment vertical="center"/>
    </xf>
    <xf numFmtId="0" fontId="10" fillId="0" borderId="0" xfId="1" applyFont="1">
      <alignment vertical="center"/>
    </xf>
    <xf numFmtId="0" fontId="10" fillId="0" borderId="16" xfId="1" applyFont="1" applyBorder="1" applyAlignment="1">
      <alignment vertical="center" wrapText="1"/>
    </xf>
    <xf numFmtId="0" fontId="3" fillId="0" borderId="30" xfId="1" applyBorder="1">
      <alignment vertical="center"/>
    </xf>
    <xf numFmtId="0" fontId="3" fillId="0" borderId="31" xfId="1" applyBorder="1">
      <alignment vertical="center"/>
    </xf>
    <xf numFmtId="0" fontId="3" fillId="0" borderId="31" xfId="1" applyBorder="1" applyAlignment="1">
      <alignment horizontal="right" vertical="center"/>
    </xf>
    <xf numFmtId="0" fontId="12" fillId="0" borderId="0" xfId="1" applyFont="1">
      <alignment vertical="center"/>
    </xf>
    <xf numFmtId="0" fontId="13" fillId="0" borderId="8" xfId="1" applyFont="1" applyBorder="1" applyAlignment="1">
      <alignment horizontal="center" vertical="center"/>
    </xf>
    <xf numFmtId="5" fontId="13" fillId="0" borderId="15" xfId="1" applyNumberFormat="1" applyFont="1" applyBorder="1">
      <alignment vertical="center"/>
    </xf>
    <xf numFmtId="0" fontId="13" fillId="0" borderId="0" xfId="1" applyFont="1">
      <alignment vertical="center"/>
    </xf>
    <xf numFmtId="0" fontId="13" fillId="0" borderId="16" xfId="1" applyFont="1" applyBorder="1">
      <alignment vertical="center"/>
    </xf>
    <xf numFmtId="0" fontId="0" fillId="0" borderId="9" xfId="0" applyBorder="1" applyAlignment="1">
      <alignment horizontal="center"/>
    </xf>
    <xf numFmtId="0" fontId="15" fillId="0" borderId="0" xfId="0" applyFont="1"/>
    <xf numFmtId="0" fontId="0" fillId="0" borderId="11" xfId="0" applyBorder="1" applyAlignment="1">
      <alignment vertical="center"/>
    </xf>
    <xf numFmtId="0" fontId="0" fillId="0" borderId="9" xfId="0" applyBorder="1" applyAlignment="1">
      <alignment vertical="center"/>
    </xf>
    <xf numFmtId="0" fontId="3" fillId="0" borderId="0" xfId="0" applyFont="1" applyAlignment="1">
      <alignment horizontal="center" vertical="center"/>
    </xf>
    <xf numFmtId="0" fontId="10" fillId="0" borderId="16" xfId="1" applyFont="1" applyBorder="1">
      <alignment vertical="center"/>
    </xf>
    <xf numFmtId="0" fontId="3" fillId="0" borderId="0" xfId="2"/>
    <xf numFmtId="0" fontId="18" fillId="0" borderId="0" xfId="2" applyFont="1"/>
    <xf numFmtId="0" fontId="8" fillId="0" borderId="0" xfId="2" applyFont="1"/>
    <xf numFmtId="0" fontId="3" fillId="0" borderId="10" xfId="0" applyFont="1" applyBorder="1" applyAlignment="1">
      <alignment horizontal="center" wrapText="1"/>
    </xf>
    <xf numFmtId="0" fontId="0" fillId="0" borderId="17" xfId="0" applyBorder="1"/>
    <xf numFmtId="0" fontId="0" fillId="0" borderId="19" xfId="0" applyBorder="1"/>
    <xf numFmtId="0" fontId="0" fillId="0" borderId="18" xfId="0" applyBorder="1"/>
    <xf numFmtId="0" fontId="0" fillId="0" borderId="6" xfId="0" applyBorder="1"/>
    <xf numFmtId="0" fontId="0" fillId="0" borderId="22" xfId="0" applyBorder="1"/>
    <xf numFmtId="0" fontId="0" fillId="0" borderId="21" xfId="0" applyBorder="1"/>
    <xf numFmtId="3" fontId="0" fillId="0" borderId="11" xfId="0" applyNumberFormat="1" applyBorder="1"/>
    <xf numFmtId="0" fontId="0" fillId="0" borderId="8" xfId="0" applyBorder="1"/>
    <xf numFmtId="178" fontId="0" fillId="0" borderId="11" xfId="0" applyNumberFormat="1" applyBorder="1"/>
    <xf numFmtId="0" fontId="3" fillId="0" borderId="8" xfId="0" applyFont="1" applyBorder="1"/>
    <xf numFmtId="0" fontId="21" fillId="0" borderId="9" xfId="0" applyFont="1" applyBorder="1" applyAlignment="1">
      <alignment horizontal="center" vertical="center"/>
    </xf>
    <xf numFmtId="0" fontId="0" fillId="0" borderId="9" xfId="0" applyBorder="1" applyAlignment="1">
      <alignment horizontal="center" vertical="center"/>
    </xf>
    <xf numFmtId="0" fontId="3" fillId="0" borderId="0" xfId="0" applyFont="1" applyAlignment="1">
      <alignment vertical="center"/>
    </xf>
    <xf numFmtId="179" fontId="3" fillId="0" borderId="0" xfId="0" applyNumberFormat="1" applyFont="1" applyAlignment="1">
      <alignment horizontal="center" vertical="center"/>
    </xf>
    <xf numFmtId="0" fontId="3" fillId="0" borderId="9" xfId="0" applyFont="1" applyBorder="1" applyAlignment="1">
      <alignment horizontal="center" vertical="center"/>
    </xf>
    <xf numFmtId="179" fontId="3" fillId="0" borderId="9" xfId="0" applyNumberFormat="1" applyFont="1" applyBorder="1" applyAlignment="1">
      <alignment horizontal="center" vertical="center"/>
    </xf>
    <xf numFmtId="0" fontId="6" fillId="0" borderId="0" xfId="0" applyFont="1" applyAlignment="1">
      <alignment horizontal="right"/>
    </xf>
    <xf numFmtId="0" fontId="0" fillId="0" borderId="13" xfId="0" applyBorder="1"/>
    <xf numFmtId="0" fontId="0" fillId="0" borderId="16" xfId="0" applyBorder="1"/>
    <xf numFmtId="3" fontId="3" fillId="0" borderId="0" xfId="0" applyNumberFormat="1" applyFont="1" applyAlignment="1">
      <alignment horizontal="center" vertical="center"/>
    </xf>
    <xf numFmtId="3" fontId="3" fillId="0" borderId="9" xfId="0" applyNumberFormat="1" applyFont="1" applyBorder="1" applyAlignment="1">
      <alignment horizontal="center" vertical="center"/>
    </xf>
    <xf numFmtId="3" fontId="22" fillId="0" borderId="26" xfId="0" applyNumberFormat="1" applyFont="1" applyBorder="1" applyAlignment="1">
      <alignment horizontal="center" vertical="center"/>
    </xf>
    <xf numFmtId="0" fontId="11" fillId="0" borderId="0" xfId="0" applyFont="1"/>
    <xf numFmtId="0" fontId="24" fillId="0" borderId="10" xfId="0" applyFont="1" applyBorder="1" applyAlignment="1">
      <alignment horizontal="center" vertical="center" wrapText="1"/>
    </xf>
    <xf numFmtId="0" fontId="11" fillId="0" borderId="0" xfId="0" applyFont="1" applyAlignment="1">
      <alignment horizontal="center" vertical="center"/>
    </xf>
    <xf numFmtId="0" fontId="0" fillId="0" borderId="0" xfId="0" applyAlignment="1">
      <alignment horizontal="right"/>
    </xf>
    <xf numFmtId="49" fontId="0" fillId="0" borderId="0" xfId="0" applyNumberFormat="1" applyAlignment="1">
      <alignment horizontal="right"/>
    </xf>
    <xf numFmtId="0" fontId="26" fillId="0" borderId="9" xfId="0" applyFont="1" applyBorder="1" applyAlignment="1">
      <alignment horizontal="center" vertical="center"/>
    </xf>
    <xf numFmtId="0" fontId="0" fillId="0" borderId="0" xfId="0" applyAlignment="1">
      <alignment horizontal="center" vertical="center"/>
    </xf>
    <xf numFmtId="9" fontId="0" fillId="0" borderId="0" xfId="0" applyNumberFormat="1" applyAlignment="1">
      <alignment horizontal="center" vertical="center"/>
    </xf>
    <xf numFmtId="3" fontId="3" fillId="0" borderId="0" xfId="0" applyNumberFormat="1" applyFont="1" applyAlignment="1">
      <alignment horizontal="right" vertical="center"/>
    </xf>
    <xf numFmtId="0" fontId="31" fillId="0" borderId="22" xfId="3" applyFont="1" applyBorder="1">
      <alignment vertical="center"/>
    </xf>
    <xf numFmtId="0" fontId="8" fillId="0" borderId="22" xfId="3" applyFont="1" applyBorder="1">
      <alignment vertical="center"/>
    </xf>
    <xf numFmtId="0" fontId="8" fillId="0" borderId="0" xfId="3" applyFont="1">
      <alignment vertical="center"/>
    </xf>
    <xf numFmtId="58" fontId="3" fillId="0" borderId="0" xfId="3" applyNumberFormat="1" applyAlignment="1"/>
    <xf numFmtId="0" fontId="3" fillId="0" borderId="0" xfId="3">
      <alignment vertical="center"/>
    </xf>
    <xf numFmtId="0" fontId="6" fillId="0" borderId="6" xfId="3" applyFont="1" applyBorder="1" applyAlignment="1">
      <alignment horizontal="center" vertical="center" wrapText="1"/>
    </xf>
    <xf numFmtId="0" fontId="6" fillId="0" borderId="38" xfId="3" applyFont="1" applyBorder="1" applyAlignment="1">
      <alignment horizontal="center" vertical="center" wrapText="1"/>
    </xf>
    <xf numFmtId="0" fontId="6" fillId="0" borderId="39" xfId="3" applyFont="1" applyBorder="1" applyAlignment="1">
      <alignment horizontal="center" vertical="center" wrapText="1"/>
    </xf>
    <xf numFmtId="0" fontId="6" fillId="0" borderId="18" xfId="3" applyFont="1" applyBorder="1" applyAlignment="1">
      <alignment horizontal="center" vertical="center" wrapText="1"/>
    </xf>
    <xf numFmtId="0" fontId="6" fillId="0" borderId="40" xfId="3" applyFont="1" applyBorder="1" applyAlignment="1">
      <alignment horizontal="center" vertical="center" wrapText="1"/>
    </xf>
    <xf numFmtId="0" fontId="6" fillId="0" borderId="0" xfId="3" applyFont="1" applyAlignment="1">
      <alignment horizontal="center" vertical="center" wrapText="1"/>
    </xf>
    <xf numFmtId="0" fontId="11" fillId="0" borderId="7" xfId="3" applyFont="1" applyBorder="1" applyAlignment="1">
      <alignment horizontal="center" vertical="center"/>
    </xf>
    <xf numFmtId="0" fontId="11" fillId="0" borderId="1" xfId="3" applyFont="1" applyBorder="1" applyAlignment="1">
      <alignment horizontal="center" vertical="center" wrapText="1"/>
    </xf>
    <xf numFmtId="183" fontId="3" fillId="0" borderId="2" xfId="3" applyNumberFormat="1" applyBorder="1" applyAlignment="1">
      <alignment horizontal="center" vertical="center"/>
    </xf>
    <xf numFmtId="0" fontId="11" fillId="0" borderId="41" xfId="3" applyFont="1" applyBorder="1" applyAlignment="1">
      <alignment horizontal="center" vertical="center"/>
    </xf>
    <xf numFmtId="5" fontId="3" fillId="0" borderId="42" xfId="3" applyNumberFormat="1" applyBorder="1">
      <alignment vertical="center"/>
    </xf>
    <xf numFmtId="0" fontId="3" fillId="0" borderId="0" xfId="3" applyAlignment="1">
      <alignment horizontal="right" vertical="center"/>
    </xf>
    <xf numFmtId="0" fontId="3" fillId="0" borderId="0" xfId="3" applyAlignment="1">
      <alignment horizontal="center" vertical="center"/>
    </xf>
    <xf numFmtId="5" fontId="3" fillId="0" borderId="0" xfId="3" applyNumberFormat="1" applyAlignment="1">
      <alignment horizontal="center" vertical="center" wrapText="1"/>
    </xf>
    <xf numFmtId="0" fontId="10" fillId="0" borderId="0" xfId="1" applyFont="1" applyAlignment="1">
      <alignment horizontal="left" vertical="center" wrapText="1"/>
    </xf>
    <xf numFmtId="0" fontId="32" fillId="0" borderId="9" xfId="0" applyFont="1" applyBorder="1" applyAlignment="1">
      <alignment horizontal="left" vertical="center"/>
    </xf>
    <xf numFmtId="182" fontId="3" fillId="0" borderId="0" xfId="3" applyNumberFormat="1" applyAlignment="1">
      <alignment horizontal="center" vertical="center"/>
    </xf>
    <xf numFmtId="183" fontId="3" fillId="0" borderId="0" xfId="3" applyNumberFormat="1" applyAlignment="1">
      <alignment horizontal="center" vertical="center"/>
    </xf>
    <xf numFmtId="5" fontId="3" fillId="0" borderId="0" xfId="3" applyNumberFormat="1" applyAlignment="1">
      <alignment horizontal="center" vertical="center"/>
    </xf>
    <xf numFmtId="0" fontId="11" fillId="0" borderId="22" xfId="3" applyFont="1" applyBorder="1" applyAlignment="1">
      <alignment horizontal="center" vertical="center"/>
    </xf>
    <xf numFmtId="0" fontId="31" fillId="0" borderId="22" xfId="3" applyFont="1" applyBorder="1" applyAlignment="1">
      <alignment horizontal="center" vertical="center" wrapText="1"/>
    </xf>
    <xf numFmtId="0" fontId="11" fillId="0" borderId="0" xfId="3" applyFont="1" applyAlignment="1">
      <alignment horizontal="center" vertical="center" wrapText="1"/>
    </xf>
    <xf numFmtId="0" fontId="11" fillId="0" borderId="0" xfId="3" applyFont="1" applyAlignment="1">
      <alignment horizontal="center" vertical="center"/>
    </xf>
    <xf numFmtId="5" fontId="3" fillId="0" borderId="0" xfId="3" applyNumberFormat="1">
      <alignment vertical="center"/>
    </xf>
    <xf numFmtId="0" fontId="11" fillId="0" borderId="1" xfId="3" applyFont="1" applyBorder="1" applyAlignment="1">
      <alignment horizontal="center" vertical="center"/>
    </xf>
    <xf numFmtId="5" fontId="3" fillId="0" borderId="3" xfId="3" applyNumberFormat="1" applyBorder="1">
      <alignment vertical="center"/>
    </xf>
    <xf numFmtId="182" fontId="3" fillId="0" borderId="1" xfId="3" applyNumberFormat="1" applyBorder="1" applyAlignment="1">
      <alignment horizontal="center" vertical="center"/>
    </xf>
    <xf numFmtId="184" fontId="3" fillId="0" borderId="3" xfId="3" applyNumberFormat="1" applyBorder="1" applyAlignment="1">
      <alignment horizontal="center" vertical="center"/>
    </xf>
    <xf numFmtId="0" fontId="32" fillId="0" borderId="0" xfId="0" applyFont="1" applyAlignment="1">
      <alignment horizontal="left" vertical="center"/>
    </xf>
    <xf numFmtId="0" fontId="31" fillId="0" borderId="22" xfId="3" applyFont="1" applyBorder="1" applyAlignment="1">
      <alignment horizontal="left" vertical="center"/>
    </xf>
    <xf numFmtId="0" fontId="26" fillId="0" borderId="0" xfId="0" applyFont="1" applyAlignment="1">
      <alignment horizontal="center" vertical="center"/>
    </xf>
    <xf numFmtId="179" fontId="0" fillId="0" borderId="0" xfId="0" applyNumberFormat="1" applyAlignment="1">
      <alignment horizontal="left" vertical="center"/>
    </xf>
    <xf numFmtId="181" fontId="0" fillId="0" borderId="9" xfId="0" applyNumberFormat="1" applyBorder="1" applyAlignment="1">
      <alignment horizontal="center" vertical="center"/>
    </xf>
    <xf numFmtId="3" fontId="3" fillId="0" borderId="46" xfId="0" applyNumberFormat="1" applyFont="1" applyBorder="1" applyAlignment="1">
      <alignment horizontal="center" vertical="center"/>
    </xf>
    <xf numFmtId="3" fontId="3" fillId="0" borderId="2" xfId="0" applyNumberFormat="1" applyFont="1" applyBorder="1" applyAlignment="1">
      <alignment horizontal="center" vertical="center"/>
    </xf>
    <xf numFmtId="0" fontId="3" fillId="0" borderId="33" xfId="0" applyFont="1" applyBorder="1" applyAlignment="1">
      <alignment horizontal="left" vertical="center"/>
    </xf>
    <xf numFmtId="0" fontId="3" fillId="0" borderId="2" xfId="0" applyFont="1" applyBorder="1" applyAlignment="1">
      <alignment horizontal="left" vertical="center"/>
    </xf>
    <xf numFmtId="3" fontId="3" fillId="0" borderId="14" xfId="0" applyNumberFormat="1" applyFont="1" applyBorder="1" applyAlignment="1">
      <alignment horizontal="center" vertical="center"/>
    </xf>
    <xf numFmtId="3" fontId="3" fillId="0" borderId="9" xfId="0" applyNumberFormat="1" applyFont="1" applyBorder="1" applyAlignment="1">
      <alignment horizontal="right" vertical="center"/>
    </xf>
    <xf numFmtId="0" fontId="3" fillId="0" borderId="10" xfId="0" applyFont="1" applyBorder="1" applyAlignment="1">
      <alignment horizontal="center" vertical="center"/>
    </xf>
    <xf numFmtId="179" fontId="3" fillId="0" borderId="10" xfId="0" applyNumberFormat="1" applyFont="1" applyBorder="1" applyAlignment="1">
      <alignment horizontal="center" vertical="center"/>
    </xf>
    <xf numFmtId="3" fontId="3" fillId="0" borderId="10" xfId="0" applyNumberFormat="1" applyFont="1" applyBorder="1" applyAlignment="1">
      <alignment horizontal="right" vertical="center"/>
    </xf>
    <xf numFmtId="0" fontId="3" fillId="0" borderId="50" xfId="0" applyFont="1" applyBorder="1" applyAlignment="1">
      <alignment horizontal="center" vertical="center"/>
    </xf>
    <xf numFmtId="179" fontId="3" fillId="0" borderId="50" xfId="0" applyNumberFormat="1" applyFont="1" applyBorder="1" applyAlignment="1">
      <alignment horizontal="center" vertical="center"/>
    </xf>
    <xf numFmtId="3" fontId="3" fillId="0" borderId="50" xfId="0" applyNumberFormat="1" applyFont="1" applyBorder="1" applyAlignment="1">
      <alignment horizontal="right" vertical="center"/>
    </xf>
    <xf numFmtId="0" fontId="33" fillId="0" borderId="26" xfId="0" applyFont="1" applyBorder="1" applyAlignment="1">
      <alignment vertical="center"/>
    </xf>
    <xf numFmtId="0" fontId="11" fillId="0" borderId="0" xfId="0" applyFont="1" applyAlignment="1">
      <alignment vertical="center"/>
    </xf>
    <xf numFmtId="3" fontId="3" fillId="0" borderId="34" xfId="0" applyNumberFormat="1" applyFont="1" applyBorder="1" applyAlignment="1">
      <alignment horizontal="center" vertical="center"/>
    </xf>
    <xf numFmtId="0" fontId="3" fillId="0" borderId="47" xfId="0" applyFont="1" applyBorder="1"/>
    <xf numFmtId="0" fontId="26" fillId="0" borderId="15" xfId="0" applyFont="1" applyBorder="1" applyAlignment="1">
      <alignment horizontal="center" vertical="center"/>
    </xf>
    <xf numFmtId="186" fontId="3" fillId="0" borderId="2" xfId="0" applyNumberFormat="1" applyFont="1" applyBorder="1" applyAlignment="1">
      <alignment horizontal="left" vertical="center"/>
    </xf>
    <xf numFmtId="0" fontId="3" fillId="0" borderId="2" xfId="0" applyFont="1" applyBorder="1"/>
    <xf numFmtId="3" fontId="3" fillId="0" borderId="22" xfId="0" applyNumberFormat="1" applyFont="1" applyBorder="1" applyAlignment="1">
      <alignment horizontal="center"/>
    </xf>
    <xf numFmtId="0" fontId="3" fillId="0" borderId="52" xfId="0" applyFont="1" applyBorder="1"/>
    <xf numFmtId="3" fontId="3" fillId="0" borderId="52" xfId="0" applyNumberFormat="1" applyFont="1" applyBorder="1" applyAlignment="1">
      <alignment horizontal="center"/>
    </xf>
    <xf numFmtId="3" fontId="6" fillId="0" borderId="2" xfId="0" applyNumberFormat="1" applyFont="1" applyBorder="1" applyAlignment="1">
      <alignment horizontal="center" vertical="center" wrapText="1"/>
    </xf>
    <xf numFmtId="0" fontId="3" fillId="3" borderId="0" xfId="0" applyFont="1" applyFill="1"/>
    <xf numFmtId="0" fontId="3" fillId="3" borderId="0" xfId="0" applyFont="1" applyFill="1" applyAlignment="1">
      <alignment horizontal="center" vertical="center"/>
    </xf>
    <xf numFmtId="0" fontId="6" fillId="3" borderId="0" xfId="0" applyFont="1" applyFill="1" applyAlignment="1">
      <alignment horizontal="right"/>
    </xf>
    <xf numFmtId="0" fontId="11" fillId="3" borderId="0" xfId="0" applyFont="1" applyFill="1" applyAlignment="1">
      <alignment horizontal="center" vertical="center"/>
    </xf>
    <xf numFmtId="0" fontId="34" fillId="4" borderId="0" xfId="0" applyFont="1" applyFill="1" applyAlignment="1">
      <alignment horizontal="center" vertical="center"/>
    </xf>
    <xf numFmtId="3" fontId="3" fillId="5" borderId="0" xfId="0" applyNumberFormat="1" applyFont="1" applyFill="1" applyAlignment="1">
      <alignment horizontal="center" vertical="center"/>
    </xf>
    <xf numFmtId="0" fontId="11" fillId="5" borderId="0" xfId="0" applyFont="1" applyFill="1"/>
    <xf numFmtId="0" fontId="3" fillId="3" borderId="0" xfId="0" applyFont="1" applyFill="1" applyAlignment="1">
      <alignment vertical="center"/>
    </xf>
    <xf numFmtId="0" fontId="11" fillId="0" borderId="53" xfId="3" applyFont="1" applyBorder="1" applyAlignment="1">
      <alignment horizontal="center" vertical="center"/>
    </xf>
    <xf numFmtId="0" fontId="11" fillId="0" borderId="35" xfId="3" applyFont="1" applyBorder="1" applyAlignment="1">
      <alignment horizontal="center" vertical="center"/>
    </xf>
    <xf numFmtId="5" fontId="3" fillId="0" borderId="54" xfId="3" applyNumberFormat="1" applyBorder="1">
      <alignment vertical="center"/>
    </xf>
    <xf numFmtId="0" fontId="11" fillId="0" borderId="9" xfId="3" applyFont="1" applyBorder="1" applyAlignment="1">
      <alignment horizontal="center" vertical="center"/>
    </xf>
    <xf numFmtId="0" fontId="11" fillId="0" borderId="2" xfId="3" applyFont="1" applyBorder="1" applyAlignment="1">
      <alignment horizontal="center" vertical="center" wrapText="1"/>
    </xf>
    <xf numFmtId="5" fontId="3" fillId="0" borderId="55" xfId="3" applyNumberFormat="1" applyBorder="1">
      <alignment vertical="center"/>
    </xf>
    <xf numFmtId="182" fontId="3" fillId="0" borderId="56" xfId="3" applyNumberFormat="1" applyBorder="1" applyAlignment="1">
      <alignment horizontal="center" vertical="center"/>
    </xf>
    <xf numFmtId="183" fontId="3" fillId="0" borderId="57" xfId="3" applyNumberFormat="1" applyBorder="1" applyAlignment="1">
      <alignment horizontal="center" vertical="center"/>
    </xf>
    <xf numFmtId="0" fontId="3" fillId="2" borderId="0" xfId="0" applyFont="1" applyFill="1" applyAlignment="1">
      <alignment horizontal="center" vertical="center"/>
    </xf>
    <xf numFmtId="3" fontId="0" fillId="0" borderId="11" xfId="0" applyNumberFormat="1" applyBorder="1" applyAlignment="1">
      <alignment vertical="center"/>
    </xf>
    <xf numFmtId="3" fontId="0" fillId="0" borderId="9" xfId="0" applyNumberFormat="1" applyBorder="1" applyAlignment="1">
      <alignment vertical="center"/>
    </xf>
    <xf numFmtId="0" fontId="3" fillId="0" borderId="34" xfId="0" applyFont="1" applyBorder="1" applyAlignment="1">
      <alignment horizontal="center" vertical="center"/>
    </xf>
    <xf numFmtId="0" fontId="3" fillId="0" borderId="34" xfId="0" applyFont="1" applyBorder="1" applyAlignment="1">
      <alignment horizontal="center"/>
    </xf>
    <xf numFmtId="0" fontId="3" fillId="0" borderId="49" xfId="0" applyFont="1" applyBorder="1" applyAlignment="1">
      <alignment horizontal="center"/>
    </xf>
    <xf numFmtId="0" fontId="3" fillId="0" borderId="0" xfId="0" applyFont="1" applyAlignment="1">
      <alignment horizontal="center"/>
    </xf>
    <xf numFmtId="0" fontId="22" fillId="0" borderId="0" xfId="0" applyFont="1"/>
    <xf numFmtId="0" fontId="38" fillId="0" borderId="0" xfId="0" applyFont="1" applyAlignment="1">
      <alignment vertical="center"/>
    </xf>
    <xf numFmtId="0" fontId="37" fillId="0" borderId="0" xfId="0" applyFont="1" applyAlignment="1">
      <alignment horizontal="left"/>
    </xf>
    <xf numFmtId="0" fontId="37" fillId="0" borderId="0" xfId="0" applyFont="1"/>
    <xf numFmtId="0" fontId="37" fillId="0" borderId="0" xfId="0" applyFont="1" applyAlignment="1">
      <alignment horizontal="center"/>
    </xf>
    <xf numFmtId="0" fontId="38" fillId="0" borderId="0" xfId="0" applyFont="1" applyAlignment="1">
      <alignment horizontal="left" vertical="center"/>
    </xf>
    <xf numFmtId="0" fontId="37" fillId="0" borderId="0" xfId="1" applyFont="1">
      <alignment vertical="center"/>
    </xf>
    <xf numFmtId="0" fontId="37" fillId="0" borderId="0" xfId="0" applyFont="1" applyAlignment="1">
      <alignment horizontal="center" vertical="center" wrapText="1"/>
    </xf>
    <xf numFmtId="0" fontId="37" fillId="0" borderId="0" xfId="0" applyFont="1" applyAlignment="1">
      <alignment vertical="center"/>
    </xf>
    <xf numFmtId="0" fontId="37" fillId="0" borderId="0" xfId="0" applyFont="1" applyAlignment="1">
      <alignment horizontal="center" vertical="center"/>
    </xf>
    <xf numFmtId="0" fontId="40" fillId="0" borderId="0" xfId="0" applyFont="1" applyAlignment="1">
      <alignment horizontal="center" vertical="center"/>
    </xf>
    <xf numFmtId="0" fontId="39" fillId="0" borderId="0" xfId="0" applyFont="1" applyAlignment="1">
      <alignment horizontal="center" vertical="center"/>
    </xf>
    <xf numFmtId="4" fontId="3" fillId="0" borderId="50" xfId="0" applyNumberFormat="1" applyFont="1" applyBorder="1" applyAlignment="1">
      <alignment horizontal="right" vertical="center"/>
    </xf>
    <xf numFmtId="4" fontId="3" fillId="0" borderId="9" xfId="0" applyNumberFormat="1" applyFont="1" applyBorder="1" applyAlignment="1">
      <alignment horizontal="right" vertical="center"/>
    </xf>
    <xf numFmtId="0" fontId="0" fillId="0" borderId="0" xfId="0" applyAlignment="1">
      <alignment horizontal="right" vertical="center"/>
    </xf>
    <xf numFmtId="0" fontId="41" fillId="0" borderId="0" xfId="0" applyFont="1"/>
    <xf numFmtId="3" fontId="41" fillId="0" borderId="0" xfId="0" applyNumberFormat="1" applyFont="1"/>
    <xf numFmtId="0" fontId="42" fillId="0" borderId="0" xfId="0" applyFont="1"/>
    <xf numFmtId="0" fontId="32" fillId="0" borderId="0" xfId="0" applyFont="1"/>
    <xf numFmtId="0" fontId="13" fillId="0" borderId="0" xfId="2" applyFont="1"/>
    <xf numFmtId="3" fontId="0" fillId="0" borderId="0" xfId="0" applyNumberFormat="1"/>
    <xf numFmtId="49" fontId="8" fillId="0" borderId="0" xfId="1" applyNumberFormat="1" applyFont="1">
      <alignment vertical="center"/>
    </xf>
    <xf numFmtId="0" fontId="43" fillId="0" borderId="0" xfId="1" applyFont="1">
      <alignment vertical="center"/>
    </xf>
    <xf numFmtId="49" fontId="44" fillId="0" borderId="0" xfId="1" applyNumberFormat="1" applyFont="1">
      <alignment vertical="center"/>
    </xf>
    <xf numFmtId="0" fontId="45" fillId="0" borderId="0" xfId="1" applyFont="1">
      <alignment vertical="center"/>
    </xf>
    <xf numFmtId="0" fontId="46" fillId="0" borderId="0" xfId="1" applyFont="1">
      <alignment vertical="center"/>
    </xf>
    <xf numFmtId="0" fontId="47" fillId="0" borderId="0" xfId="1" applyFont="1">
      <alignment vertical="center"/>
    </xf>
    <xf numFmtId="188" fontId="11" fillId="3" borderId="0" xfId="0" applyNumberFormat="1" applyFont="1" applyFill="1" applyAlignment="1">
      <alignment horizontal="right" vertical="center"/>
    </xf>
    <xf numFmtId="0" fontId="13" fillId="0" borderId="0" xfId="0" applyFont="1"/>
    <xf numFmtId="0" fontId="0" fillId="0" borderId="10" xfId="0" applyBorder="1" applyAlignment="1">
      <alignment horizontal="center" vertical="center"/>
    </xf>
    <xf numFmtId="3" fontId="0" fillId="0" borderId="22" xfId="0" applyNumberFormat="1" applyBorder="1"/>
    <xf numFmtId="0" fontId="8" fillId="0" borderId="1" xfId="0" applyFont="1" applyBorder="1" applyAlignment="1">
      <alignment horizontal="center" vertical="center"/>
    </xf>
    <xf numFmtId="189" fontId="3" fillId="0" borderId="2" xfId="0" applyNumberFormat="1" applyFont="1" applyBorder="1" applyAlignment="1">
      <alignment horizontal="left" vertical="center"/>
    </xf>
    <xf numFmtId="0" fontId="1" fillId="0" borderId="0" xfId="5">
      <alignment vertical="center"/>
    </xf>
    <xf numFmtId="190" fontId="1" fillId="0" borderId="0" xfId="5" applyNumberFormat="1">
      <alignment vertical="center"/>
    </xf>
    <xf numFmtId="190" fontId="50" fillId="0" borderId="0" xfId="5" applyNumberFormat="1" applyFont="1">
      <alignment vertical="center"/>
    </xf>
    <xf numFmtId="179" fontId="5" fillId="3" borderId="0" xfId="0" applyNumberFormat="1" applyFont="1" applyFill="1" applyAlignment="1">
      <alignment horizontal="right" vertical="center"/>
    </xf>
    <xf numFmtId="0" fontId="21" fillId="0" borderId="11" xfId="0" applyFont="1" applyBorder="1" applyAlignment="1">
      <alignment horizontal="center" vertical="center"/>
    </xf>
    <xf numFmtId="49" fontId="21" fillId="0" borderId="9" xfId="0" applyNumberFormat="1" applyFont="1" applyBorder="1" applyAlignment="1">
      <alignment horizontal="center" vertical="center"/>
    </xf>
    <xf numFmtId="0" fontId="51" fillId="0" borderId="9" xfId="0" applyFont="1" applyBorder="1" applyAlignment="1">
      <alignment horizontal="left" vertical="center"/>
    </xf>
    <xf numFmtId="3" fontId="51" fillId="0" borderId="9" xfId="0" applyNumberFormat="1" applyFont="1" applyBorder="1" applyAlignment="1">
      <alignment horizontal="right" vertical="center"/>
    </xf>
    <xf numFmtId="0" fontId="51" fillId="0" borderId="9" xfId="0" applyFont="1" applyBorder="1" applyAlignment="1">
      <alignment horizontal="center" vertical="center"/>
    </xf>
    <xf numFmtId="177" fontId="51" fillId="0" borderId="11" xfId="0" applyNumberFormat="1" applyFont="1" applyBorder="1" applyAlignment="1">
      <alignment horizontal="right" vertical="center"/>
    </xf>
    <xf numFmtId="3" fontId="51" fillId="0" borderId="11" xfId="0" applyNumberFormat="1" applyFont="1" applyBorder="1" applyAlignment="1">
      <alignment horizontal="right" vertical="center"/>
    </xf>
    <xf numFmtId="187" fontId="51" fillId="0" borderId="9" xfId="0" applyNumberFormat="1" applyFont="1" applyBorder="1" applyAlignment="1">
      <alignment horizontal="right" vertical="center"/>
    </xf>
    <xf numFmtId="176" fontId="51" fillId="0" borderId="9" xfId="0" applyNumberFormat="1" applyFont="1" applyBorder="1" applyAlignment="1">
      <alignment horizontal="right" vertical="center"/>
    </xf>
    <xf numFmtId="0" fontId="51" fillId="0" borderId="0" xfId="0" applyFont="1"/>
    <xf numFmtId="3" fontId="21" fillId="0" borderId="9" xfId="0" applyNumberFormat="1" applyFont="1" applyBorder="1" applyAlignment="1">
      <alignment horizontal="right" vertical="center"/>
    </xf>
    <xf numFmtId="180" fontId="51" fillId="0" borderId="9" xfId="0" applyNumberFormat="1" applyFont="1" applyBorder="1" applyAlignment="1">
      <alignment horizontal="right" vertical="center"/>
    </xf>
    <xf numFmtId="179" fontId="51" fillId="0" borderId="9" xfId="0" applyNumberFormat="1" applyFont="1" applyBorder="1" applyAlignment="1">
      <alignment horizontal="center" vertical="center"/>
    </xf>
    <xf numFmtId="3" fontId="53" fillId="0" borderId="10" xfId="0" applyNumberFormat="1" applyFont="1" applyBorder="1" applyAlignment="1">
      <alignment horizontal="right" vertical="center"/>
    </xf>
    <xf numFmtId="49" fontId="21" fillId="0" borderId="0" xfId="0" applyNumberFormat="1" applyFont="1" applyAlignment="1">
      <alignment horizontal="left" vertical="center"/>
    </xf>
    <xf numFmtId="49" fontId="21" fillId="0" borderId="0" xfId="0" applyNumberFormat="1" applyFont="1" applyAlignment="1">
      <alignment horizontal="center" vertical="center"/>
    </xf>
    <xf numFmtId="3" fontId="3" fillId="0" borderId="9" xfId="0" applyNumberFormat="1" applyFont="1" applyBorder="1" applyAlignment="1">
      <alignment vertical="center"/>
    </xf>
    <xf numFmtId="0" fontId="11" fillId="3" borderId="0" xfId="0" applyFont="1" applyFill="1" applyAlignment="1">
      <alignment horizontal="right" vertical="center"/>
    </xf>
    <xf numFmtId="0" fontId="37" fillId="0" borderId="0" xfId="0" applyFont="1" applyAlignment="1">
      <alignment horizontal="left" vertical="center" wrapText="1"/>
    </xf>
    <xf numFmtId="0" fontId="13" fillId="0" borderId="0" xfId="2" applyFont="1" applyAlignment="1">
      <alignment horizontal="right"/>
    </xf>
    <xf numFmtId="14" fontId="17" fillId="0" borderId="0" xfId="2" applyNumberFormat="1" applyFont="1" applyAlignment="1">
      <alignment horizontal="right"/>
    </xf>
    <xf numFmtId="0" fontId="17" fillId="0" borderId="0" xfId="2" applyFont="1" applyAlignment="1">
      <alignment horizontal="right"/>
    </xf>
    <xf numFmtId="0" fontId="19" fillId="0" borderId="0" xfId="2" applyFont="1" applyAlignment="1">
      <alignment horizontal="center"/>
    </xf>
    <xf numFmtId="0" fontId="48" fillId="0" borderId="0" xfId="2" applyFont="1" applyAlignment="1">
      <alignment horizontal="center"/>
    </xf>
    <xf numFmtId="0" fontId="16" fillId="0" borderId="0" xfId="2" applyFont="1" applyAlignment="1">
      <alignment horizontal="center"/>
    </xf>
    <xf numFmtId="0" fontId="20" fillId="0" borderId="0" xfId="2" applyFont="1" applyAlignment="1">
      <alignment horizontal="center"/>
    </xf>
    <xf numFmtId="0" fontId="37" fillId="0" borderId="0" xfId="0" applyFont="1" applyAlignment="1">
      <alignment horizontal="center" vertical="center" wrapText="1"/>
    </xf>
    <xf numFmtId="0" fontId="3" fillId="0" borderId="3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185" fontId="52" fillId="0" borderId="48" xfId="0" applyNumberFormat="1" applyFont="1" applyBorder="1" applyAlignment="1">
      <alignment horizontal="center" vertical="center"/>
    </xf>
    <xf numFmtId="185" fontId="52" fillId="0" borderId="14" xfId="0" applyNumberFormat="1" applyFont="1" applyBorder="1" applyAlignment="1">
      <alignment horizontal="center" vertical="center"/>
    </xf>
    <xf numFmtId="185" fontId="3" fillId="0" borderId="45" xfId="0" applyNumberFormat="1" applyFont="1" applyBorder="1" applyAlignment="1">
      <alignment horizontal="center" vertical="center"/>
    </xf>
    <xf numFmtId="185" fontId="3" fillId="0" borderId="46" xfId="0" applyNumberFormat="1" applyFont="1" applyBorder="1" applyAlignment="1">
      <alignment horizontal="center" vertical="center"/>
    </xf>
    <xf numFmtId="0" fontId="37" fillId="0" borderId="0" xfId="0" applyFont="1" applyAlignment="1">
      <alignment horizontal="center"/>
    </xf>
    <xf numFmtId="0" fontId="35" fillId="3" borderId="0" xfId="0" applyFont="1" applyFill="1" applyAlignment="1">
      <alignment horizontal="center" vertical="center"/>
    </xf>
    <xf numFmtId="0" fontId="16" fillId="0" borderId="51" xfId="0" applyFont="1" applyBorder="1" applyAlignment="1">
      <alignment horizontal="center" vertical="center"/>
    </xf>
    <xf numFmtId="0" fontId="3" fillId="0" borderId="22" xfId="0" applyFont="1" applyBorder="1" applyAlignment="1">
      <alignment horizontal="center"/>
    </xf>
    <xf numFmtId="0" fontId="3" fillId="0" borderId="2" xfId="0" applyFont="1" applyBorder="1" applyAlignment="1">
      <alignment horizontal="center"/>
    </xf>
    <xf numFmtId="0" fontId="3" fillId="0" borderId="34" xfId="0" applyFont="1" applyBorder="1" applyAlignment="1">
      <alignment horizontal="center" vertical="center"/>
    </xf>
    <xf numFmtId="0" fontId="6" fillId="0" borderId="26" xfId="0" applyFont="1" applyBorder="1" applyAlignment="1">
      <alignment horizontal="center"/>
    </xf>
    <xf numFmtId="0" fontId="6" fillId="0" borderId="27" xfId="0" applyFont="1" applyBorder="1" applyAlignment="1">
      <alignment horizontal="center"/>
    </xf>
    <xf numFmtId="3" fontId="33" fillId="0" borderId="26" xfId="0" applyNumberFormat="1" applyFont="1" applyBorder="1" applyAlignment="1">
      <alignment horizontal="distributed" vertical="center"/>
    </xf>
    <xf numFmtId="0" fontId="22" fillId="0" borderId="25" xfId="0" applyFont="1" applyBorder="1" applyAlignment="1">
      <alignment horizontal="right" vertical="center"/>
    </xf>
    <xf numFmtId="0" fontId="22" fillId="0" borderId="26" xfId="0" applyFont="1" applyBorder="1" applyAlignment="1">
      <alignment horizontal="right" vertical="center"/>
    </xf>
    <xf numFmtId="0" fontId="28" fillId="0" borderId="0" xfId="0" applyFont="1" applyAlignment="1">
      <alignment horizontal="left" vertical="center"/>
    </xf>
    <xf numFmtId="0" fontId="29" fillId="0" borderId="0" xfId="0" applyFont="1" applyAlignment="1">
      <alignment horizontal="left" vertical="center"/>
    </xf>
    <xf numFmtId="0" fontId="0" fillId="0" borderId="6" xfId="0" applyBorder="1" applyAlignment="1">
      <alignment horizontal="center" vertical="center"/>
    </xf>
    <xf numFmtId="0" fontId="0" fillId="0" borderId="58" xfId="0" applyBorder="1" applyAlignment="1">
      <alignment horizontal="center" vertical="center"/>
    </xf>
    <xf numFmtId="0" fontId="3" fillId="0" borderId="0" xfId="2" applyBorder="1" applyAlignment="1">
      <alignment horizontal="center"/>
    </xf>
    <xf numFmtId="182" fontId="3" fillId="0" borderId="17" xfId="3" applyNumberFormat="1" applyBorder="1" applyAlignment="1">
      <alignment horizontal="center" vertical="center"/>
    </xf>
    <xf numFmtId="182" fontId="3" fillId="0" borderId="15" xfId="3" applyNumberFormat="1" applyBorder="1" applyAlignment="1">
      <alignment horizontal="center" vertical="center"/>
    </xf>
    <xf numFmtId="183" fontId="3" fillId="0" borderId="39" xfId="3" applyNumberFormat="1" applyBorder="1" applyAlignment="1">
      <alignment horizontal="center" vertical="center"/>
    </xf>
    <xf numFmtId="183" fontId="3" fillId="0" borderId="36" xfId="3" applyNumberFormat="1" applyBorder="1" applyAlignment="1">
      <alignment horizontal="center" vertical="center"/>
    </xf>
    <xf numFmtId="5" fontId="3" fillId="0" borderId="43" xfId="3" applyNumberFormat="1" applyBorder="1" applyAlignment="1">
      <alignment horizontal="center" vertical="center"/>
    </xf>
    <xf numFmtId="5" fontId="3" fillId="0" borderId="37" xfId="3" applyNumberFormat="1" applyBorder="1" applyAlignment="1">
      <alignment horizontal="center" vertical="center"/>
    </xf>
    <xf numFmtId="5" fontId="3" fillId="0" borderId="44" xfId="3" applyNumberFormat="1" applyBorder="1" applyAlignment="1">
      <alignment horizontal="center" vertical="center"/>
    </xf>
    <xf numFmtId="0" fontId="3" fillId="0" borderId="31" xfId="1" applyBorder="1" applyAlignment="1">
      <alignment horizontal="right" vertical="center"/>
    </xf>
    <xf numFmtId="0" fontId="3" fillId="0" borderId="32" xfId="1" applyBorder="1" applyAlignment="1">
      <alignment horizontal="right" vertical="center"/>
    </xf>
    <xf numFmtId="0" fontId="9" fillId="0" borderId="0" xfId="1" applyFont="1">
      <alignment vertical="center"/>
    </xf>
    <xf numFmtId="0" fontId="3" fillId="0" borderId="0" xfId="1">
      <alignment vertical="center"/>
    </xf>
    <xf numFmtId="0" fontId="8" fillId="0" borderId="25" xfId="1" applyFont="1" applyBorder="1" applyAlignment="1">
      <alignment horizontal="center" vertical="center"/>
    </xf>
    <xf numFmtId="0" fontId="8" fillId="0" borderId="26" xfId="1" applyFont="1" applyBorder="1" applyAlignment="1">
      <alignment horizontal="center" vertical="center"/>
    </xf>
    <xf numFmtId="0" fontId="8" fillId="0" borderId="4" xfId="1" applyFont="1" applyBorder="1" applyAlignment="1">
      <alignment horizontal="center" vertical="center"/>
    </xf>
    <xf numFmtId="0" fontId="8" fillId="0" borderId="23" xfId="1" applyFont="1" applyBorder="1" applyAlignment="1">
      <alignment horizontal="center" vertical="center"/>
    </xf>
    <xf numFmtId="0" fontId="3" fillId="0" borderId="27" xfId="1" applyBorder="1" applyAlignment="1">
      <alignment horizontal="center" vertical="center"/>
    </xf>
    <xf numFmtId="0" fontId="11" fillId="0" borderId="16" xfId="1" applyFont="1" applyBorder="1">
      <alignment vertical="center"/>
    </xf>
    <xf numFmtId="0" fontId="54" fillId="0" borderId="24" xfId="1" applyFont="1" applyBorder="1" applyAlignment="1">
      <alignment horizontal="right"/>
    </xf>
    <xf numFmtId="190" fontId="1" fillId="0" borderId="9" xfId="5" applyNumberFormat="1" applyBorder="1" applyAlignment="1">
      <alignment horizontal="center" vertical="center"/>
    </xf>
    <xf numFmtId="179" fontId="1" fillId="0" borderId="9" xfId="5" applyNumberFormat="1" applyBorder="1" applyAlignment="1">
      <alignment horizontal="center" vertical="center"/>
    </xf>
    <xf numFmtId="0" fontId="1" fillId="0" borderId="0" xfId="5" applyAlignment="1">
      <alignment horizontal="center" vertical="center"/>
    </xf>
    <xf numFmtId="0" fontId="1" fillId="0" borderId="9" xfId="5" applyBorder="1" applyAlignment="1">
      <alignment horizontal="center" vertical="center"/>
    </xf>
  </cellXfs>
  <cellStyles count="6">
    <cellStyle name="標準" xfId="0" builtinId="0"/>
    <cellStyle name="標準 2" xfId="1" xr:uid="{00000000-0005-0000-0000-000001000000}"/>
    <cellStyle name="標準 3" xfId="2" xr:uid="{00000000-0005-0000-0000-000002000000}"/>
    <cellStyle name="標準 4" xfId="4" xr:uid="{00000000-0005-0000-0000-000003000000}"/>
    <cellStyle name="標準 5" xfId="5" xr:uid="{00000000-0005-0000-0000-000004000000}"/>
    <cellStyle name="標準_スリップ防止対策ビット価格一覧(案）" xfId="3" xr:uid="{00000000-0005-0000-0000-000005000000}"/>
  </cellStyles>
  <dxfs count="0"/>
  <tableStyles count="0" defaultTableStyle="TableStyleMedium2" defaultPivotStyle="PivotStyleMedium9"/>
  <colors>
    <mruColors>
      <color rgb="FFFFFFCC"/>
      <color rgb="FFFFFFFF"/>
      <color rgb="FF0000FF"/>
      <color rgb="FFCCFFCC"/>
      <color rgb="FF99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4</xdr:col>
      <xdr:colOff>112060</xdr:colOff>
      <xdr:row>12</xdr:row>
      <xdr:rowOff>156883</xdr:rowOff>
    </xdr:from>
    <xdr:to>
      <xdr:col>11</xdr:col>
      <xdr:colOff>483535</xdr:colOff>
      <xdr:row>34</xdr:row>
      <xdr:rowOff>36420</xdr:rowOff>
    </xdr:to>
    <xdr:pic>
      <xdr:nvPicPr>
        <xdr:cNvPr id="2" name="Picture 7" descr="ロゴ_K-ZL(ケーズル)">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0119" y="2644589"/>
          <a:ext cx="5066740" cy="3678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2270125</xdr:colOff>
      <xdr:row>27</xdr:row>
      <xdr:rowOff>41274</xdr:rowOff>
    </xdr:from>
    <xdr:to>
      <xdr:col>8</xdr:col>
      <xdr:colOff>975768</xdr:colOff>
      <xdr:row>27</xdr:row>
      <xdr:rowOff>908049</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53525" y="8143874"/>
          <a:ext cx="1267868" cy="86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5</xdr:col>
      <xdr:colOff>28575</xdr:colOff>
      <xdr:row>31</xdr:row>
      <xdr:rowOff>9525</xdr:rowOff>
    </xdr:to>
    <xdr:pic>
      <xdr:nvPicPr>
        <xdr:cNvPr id="15" name="図 14">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 y="6076950"/>
          <a:ext cx="4114800"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42</xdr:row>
      <xdr:rowOff>0</xdr:rowOff>
    </xdr:from>
    <xdr:to>
      <xdr:col>4</xdr:col>
      <xdr:colOff>238125</xdr:colOff>
      <xdr:row>44</xdr:row>
      <xdr:rowOff>9525</xdr:rowOff>
    </xdr:to>
    <xdr:pic>
      <xdr:nvPicPr>
        <xdr:cNvPr id="18" name="図 17">
          <a:extLst>
            <a:ext uri="{FF2B5EF4-FFF2-40B4-BE49-F238E27FC236}">
              <a16:creationId xmlns:a16="http://schemas.microsoft.com/office/drawing/2014/main" id="{00000000-0008-0000-0200-00001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7725" y="9848850"/>
          <a:ext cx="31432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62</xdr:row>
      <xdr:rowOff>0</xdr:rowOff>
    </xdr:from>
    <xdr:to>
      <xdr:col>3</xdr:col>
      <xdr:colOff>1771650</xdr:colOff>
      <xdr:row>64</xdr:row>
      <xdr:rowOff>9525</xdr:rowOff>
    </xdr:to>
    <xdr:pic>
      <xdr:nvPicPr>
        <xdr:cNvPr id="28" name="図 27">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7725" y="14039850"/>
          <a:ext cx="2876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77</xdr:row>
      <xdr:rowOff>0</xdr:rowOff>
    </xdr:from>
    <xdr:to>
      <xdr:col>3</xdr:col>
      <xdr:colOff>904875</xdr:colOff>
      <xdr:row>78</xdr:row>
      <xdr:rowOff>9525</xdr:rowOff>
    </xdr:to>
    <xdr:pic>
      <xdr:nvPicPr>
        <xdr:cNvPr id="30" name="図 29">
          <a:extLst>
            <a:ext uri="{FF2B5EF4-FFF2-40B4-BE49-F238E27FC236}">
              <a16:creationId xmlns:a16="http://schemas.microsoft.com/office/drawing/2014/main" id="{00000000-0008-0000-0200-00001E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7725" y="15506700"/>
          <a:ext cx="20097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81</xdr:row>
      <xdr:rowOff>0</xdr:rowOff>
    </xdr:from>
    <xdr:to>
      <xdr:col>7</xdr:col>
      <xdr:colOff>333375</xdr:colOff>
      <xdr:row>83</xdr:row>
      <xdr:rowOff>9525</xdr:rowOff>
    </xdr:to>
    <xdr:pic>
      <xdr:nvPicPr>
        <xdr:cNvPr id="12" name="図 11">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47725" y="16135350"/>
          <a:ext cx="52959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xdr:row>
      <xdr:rowOff>1</xdr:rowOff>
    </xdr:from>
    <xdr:to>
      <xdr:col>5</xdr:col>
      <xdr:colOff>381000</xdr:colOff>
      <xdr:row>17</xdr:row>
      <xdr:rowOff>207643</xdr:rowOff>
    </xdr:to>
    <xdr:pic>
      <xdr:nvPicPr>
        <xdr:cNvPr id="27" name="図 26">
          <a:extLst>
            <a:ext uri="{FF2B5EF4-FFF2-40B4-BE49-F238E27FC236}">
              <a16:creationId xmlns:a16="http://schemas.microsoft.com/office/drawing/2014/main" id="{00000000-0008-0000-0200-00001B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47725" y="1466851"/>
          <a:ext cx="4467225" cy="2303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70</xdr:row>
      <xdr:rowOff>0</xdr:rowOff>
    </xdr:from>
    <xdr:to>
      <xdr:col>3</xdr:col>
      <xdr:colOff>904875</xdr:colOff>
      <xdr:row>72</xdr:row>
      <xdr:rowOff>9525</xdr:rowOff>
    </xdr:to>
    <xdr:pic>
      <xdr:nvPicPr>
        <xdr:cNvPr id="13" name="図 12">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47725" y="14668500"/>
          <a:ext cx="20097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66</xdr:row>
      <xdr:rowOff>0</xdr:rowOff>
    </xdr:from>
    <xdr:to>
      <xdr:col>3</xdr:col>
      <xdr:colOff>904875</xdr:colOff>
      <xdr:row>68</xdr:row>
      <xdr:rowOff>9525</xdr:rowOff>
    </xdr:to>
    <xdr:pic>
      <xdr:nvPicPr>
        <xdr:cNvPr id="16" name="図 15">
          <a:extLst>
            <a:ext uri="{FF2B5EF4-FFF2-40B4-BE49-F238E27FC236}">
              <a16:creationId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7725" y="13830300"/>
          <a:ext cx="20097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9525</xdr:rowOff>
    </xdr:from>
    <xdr:to>
      <xdr:col>4</xdr:col>
      <xdr:colOff>85725</xdr:colOff>
      <xdr:row>60</xdr:row>
      <xdr:rowOff>19050</xdr:rowOff>
    </xdr:to>
    <xdr:pic>
      <xdr:nvPicPr>
        <xdr:cNvPr id="19" name="図 18">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47725" y="12163425"/>
          <a:ext cx="29908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9525</xdr:rowOff>
    </xdr:from>
    <xdr:to>
      <xdr:col>7</xdr:col>
      <xdr:colOff>514350</xdr:colOff>
      <xdr:row>48</xdr:row>
      <xdr:rowOff>19050</xdr:rowOff>
    </xdr:to>
    <xdr:pic>
      <xdr:nvPicPr>
        <xdr:cNvPr id="17" name="図 16">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47725" y="9648825"/>
          <a:ext cx="54768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194310</xdr:colOff>
      <xdr:row>0</xdr:row>
      <xdr:rowOff>22860</xdr:rowOff>
    </xdr:from>
    <xdr:to>
      <xdr:col>2</xdr:col>
      <xdr:colOff>97155</xdr:colOff>
      <xdr:row>0</xdr:row>
      <xdr:rowOff>508756</xdr:rowOff>
    </xdr:to>
    <xdr:pic>
      <xdr:nvPicPr>
        <xdr:cNvPr id="2" name="Picture 1" descr="K-ZL_ロゴマーク">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310" y="22860"/>
          <a:ext cx="539115" cy="485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19</xdr:row>
      <xdr:rowOff>9525</xdr:rowOff>
    </xdr:from>
    <xdr:ext cx="385555" cy="914994"/>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0" y="5724525"/>
          <a:ext cx="385555" cy="9149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b="1"/>
            <a:t>リング種類</a:t>
          </a:r>
        </a:p>
      </xdr:txBody>
    </xdr:sp>
    <xdr:clientData/>
  </xdr:oneCellAnchor>
  <xdr:twoCellAnchor>
    <xdr:from>
      <xdr:col>1</xdr:col>
      <xdr:colOff>247650</xdr:colOff>
      <xdr:row>19</xdr:row>
      <xdr:rowOff>76200</xdr:rowOff>
    </xdr:from>
    <xdr:to>
      <xdr:col>1</xdr:col>
      <xdr:colOff>381000</xdr:colOff>
      <xdr:row>22</xdr:row>
      <xdr:rowOff>0</xdr:rowOff>
    </xdr:to>
    <xdr:sp macro="" textlink="">
      <xdr:nvSpPr>
        <xdr:cNvPr id="5" name="左中かっこ 4">
          <a:extLst>
            <a:ext uri="{FF2B5EF4-FFF2-40B4-BE49-F238E27FC236}">
              <a16:creationId xmlns:a16="http://schemas.microsoft.com/office/drawing/2014/main" id="{00000000-0008-0000-0600-000005000000}"/>
            </a:ext>
          </a:extLst>
        </xdr:cNvPr>
        <xdr:cNvSpPr/>
      </xdr:nvSpPr>
      <xdr:spPr>
        <a:xfrm>
          <a:off x="352425" y="5791200"/>
          <a:ext cx="133350" cy="103822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236220</xdr:colOff>
      <xdr:row>0</xdr:row>
      <xdr:rowOff>121920</xdr:rowOff>
    </xdr:from>
    <xdr:to>
      <xdr:col>7</xdr:col>
      <xdr:colOff>464820</xdr:colOff>
      <xdr:row>1</xdr:row>
      <xdr:rowOff>228600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607820" y="121920"/>
          <a:ext cx="3657600" cy="36385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b="1"/>
            <a:t>勾  配  </a:t>
          </a:r>
          <a:r>
            <a:rPr kumimoji="1" lang="ja-JP" altLang="ja-JP" sz="1600" b="1">
              <a:solidFill>
                <a:schemeClr val="dk1"/>
              </a:solidFill>
              <a:effectLst/>
              <a:latin typeface="+mn-lt"/>
              <a:ea typeface="+mn-ea"/>
              <a:cs typeface="+mn-cs"/>
            </a:rPr>
            <a:t>・  角  度  </a:t>
          </a:r>
          <a:r>
            <a:rPr kumimoji="1" lang="ja-JP" altLang="en-US" sz="1600" b="1"/>
            <a:t>換  算  表  一  覧</a:t>
          </a:r>
        </a:p>
      </xdr:txBody>
    </xdr:sp>
    <xdr:clientData/>
  </xdr:twoCellAnchor>
  <xdr:twoCellAnchor editAs="oneCell">
    <xdr:from>
      <xdr:col>0</xdr:col>
      <xdr:colOff>196215</xdr:colOff>
      <xdr:row>0</xdr:row>
      <xdr:rowOff>49530</xdr:rowOff>
    </xdr:from>
    <xdr:to>
      <xdr:col>1</xdr:col>
      <xdr:colOff>362299</xdr:colOff>
      <xdr:row>1</xdr:row>
      <xdr:rowOff>285750</xdr:rowOff>
    </xdr:to>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904" t="31818" r="23349" b="39318"/>
        <a:stretch/>
      </xdr:blipFill>
      <xdr:spPr>
        <a:xfrm>
          <a:off x="196215" y="49530"/>
          <a:ext cx="851884" cy="49339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43"/>
  </sheetPr>
  <dimension ref="B3:S39"/>
  <sheetViews>
    <sheetView showGridLines="0" tabSelected="1" zoomScale="85" zoomScaleNormal="85" workbookViewId="0">
      <selection activeCell="G6" sqref="G6:J6"/>
    </sheetView>
  </sheetViews>
  <sheetFormatPr defaultRowHeight="13.5" x14ac:dyDescent="0.15"/>
  <cols>
    <col min="1" max="1" width="4.625" style="74" customWidth="1"/>
    <col min="2" max="7" width="9" style="74"/>
    <col min="8" max="8" width="7.75" style="74" customWidth="1"/>
    <col min="9" max="256" width="9" style="74"/>
    <col min="257" max="257" width="4.625" style="74" customWidth="1"/>
    <col min="258" max="263" width="9" style="74"/>
    <col min="264" max="264" width="7.75" style="74" customWidth="1"/>
    <col min="265" max="512" width="9" style="74"/>
    <col min="513" max="513" width="4.625" style="74" customWidth="1"/>
    <col min="514" max="519" width="9" style="74"/>
    <col min="520" max="520" width="7.75" style="74" customWidth="1"/>
    <col min="521" max="768" width="9" style="74"/>
    <col min="769" max="769" width="4.625" style="74" customWidth="1"/>
    <col min="770" max="775" width="9" style="74"/>
    <col min="776" max="776" width="7.75" style="74" customWidth="1"/>
    <col min="777" max="1024" width="9" style="74"/>
    <col min="1025" max="1025" width="4.625" style="74" customWidth="1"/>
    <col min="1026" max="1031" width="9" style="74"/>
    <col min="1032" max="1032" width="7.75" style="74" customWidth="1"/>
    <col min="1033" max="1280" width="9" style="74"/>
    <col min="1281" max="1281" width="4.625" style="74" customWidth="1"/>
    <col min="1282" max="1287" width="9" style="74"/>
    <col min="1288" max="1288" width="7.75" style="74" customWidth="1"/>
    <col min="1289" max="1536" width="9" style="74"/>
    <col min="1537" max="1537" width="4.625" style="74" customWidth="1"/>
    <col min="1538" max="1543" width="9" style="74"/>
    <col min="1544" max="1544" width="7.75" style="74" customWidth="1"/>
    <col min="1545" max="1792" width="9" style="74"/>
    <col min="1793" max="1793" width="4.625" style="74" customWidth="1"/>
    <col min="1794" max="1799" width="9" style="74"/>
    <col min="1800" max="1800" width="7.75" style="74" customWidth="1"/>
    <col min="1801" max="2048" width="9" style="74"/>
    <col min="2049" max="2049" width="4.625" style="74" customWidth="1"/>
    <col min="2050" max="2055" width="9" style="74"/>
    <col min="2056" max="2056" width="7.75" style="74" customWidth="1"/>
    <col min="2057" max="2304" width="9" style="74"/>
    <col min="2305" max="2305" width="4.625" style="74" customWidth="1"/>
    <col min="2306" max="2311" width="9" style="74"/>
    <col min="2312" max="2312" width="7.75" style="74" customWidth="1"/>
    <col min="2313" max="2560" width="9" style="74"/>
    <col min="2561" max="2561" width="4.625" style="74" customWidth="1"/>
    <col min="2562" max="2567" width="9" style="74"/>
    <col min="2568" max="2568" width="7.75" style="74" customWidth="1"/>
    <col min="2569" max="2816" width="9" style="74"/>
    <col min="2817" max="2817" width="4.625" style="74" customWidth="1"/>
    <col min="2818" max="2823" width="9" style="74"/>
    <col min="2824" max="2824" width="7.75" style="74" customWidth="1"/>
    <col min="2825" max="3072" width="9" style="74"/>
    <col min="3073" max="3073" width="4.625" style="74" customWidth="1"/>
    <col min="3074" max="3079" width="9" style="74"/>
    <col min="3080" max="3080" width="7.75" style="74" customWidth="1"/>
    <col min="3081" max="3328" width="9" style="74"/>
    <col min="3329" max="3329" width="4.625" style="74" customWidth="1"/>
    <col min="3330" max="3335" width="9" style="74"/>
    <col min="3336" max="3336" width="7.75" style="74" customWidth="1"/>
    <col min="3337" max="3584" width="9" style="74"/>
    <col min="3585" max="3585" width="4.625" style="74" customWidth="1"/>
    <col min="3586" max="3591" width="9" style="74"/>
    <col min="3592" max="3592" width="7.75" style="74" customWidth="1"/>
    <col min="3593" max="3840" width="9" style="74"/>
    <col min="3841" max="3841" width="4.625" style="74" customWidth="1"/>
    <col min="3842" max="3847" width="9" style="74"/>
    <col min="3848" max="3848" width="7.75" style="74" customWidth="1"/>
    <col min="3849" max="4096" width="9" style="74"/>
    <col min="4097" max="4097" width="4.625" style="74" customWidth="1"/>
    <col min="4098" max="4103" width="9" style="74"/>
    <col min="4104" max="4104" width="7.75" style="74" customWidth="1"/>
    <col min="4105" max="4352" width="9" style="74"/>
    <col min="4353" max="4353" width="4.625" style="74" customWidth="1"/>
    <col min="4354" max="4359" width="9" style="74"/>
    <col min="4360" max="4360" width="7.75" style="74" customWidth="1"/>
    <col min="4361" max="4608" width="9" style="74"/>
    <col min="4609" max="4609" width="4.625" style="74" customWidth="1"/>
    <col min="4610" max="4615" width="9" style="74"/>
    <col min="4616" max="4616" width="7.75" style="74" customWidth="1"/>
    <col min="4617" max="4864" width="9" style="74"/>
    <col min="4865" max="4865" width="4.625" style="74" customWidth="1"/>
    <col min="4866" max="4871" width="9" style="74"/>
    <col min="4872" max="4872" width="7.75" style="74" customWidth="1"/>
    <col min="4873" max="5120" width="9" style="74"/>
    <col min="5121" max="5121" width="4.625" style="74" customWidth="1"/>
    <col min="5122" max="5127" width="9" style="74"/>
    <col min="5128" max="5128" width="7.75" style="74" customWidth="1"/>
    <col min="5129" max="5376" width="9" style="74"/>
    <col min="5377" max="5377" width="4.625" style="74" customWidth="1"/>
    <col min="5378" max="5383" width="9" style="74"/>
    <col min="5384" max="5384" width="7.75" style="74" customWidth="1"/>
    <col min="5385" max="5632" width="9" style="74"/>
    <col min="5633" max="5633" width="4.625" style="74" customWidth="1"/>
    <col min="5634" max="5639" width="9" style="74"/>
    <col min="5640" max="5640" width="7.75" style="74" customWidth="1"/>
    <col min="5641" max="5888" width="9" style="74"/>
    <col min="5889" max="5889" width="4.625" style="74" customWidth="1"/>
    <col min="5890" max="5895" width="9" style="74"/>
    <col min="5896" max="5896" width="7.75" style="74" customWidth="1"/>
    <col min="5897" max="6144" width="9" style="74"/>
    <col min="6145" max="6145" width="4.625" style="74" customWidth="1"/>
    <col min="6146" max="6151" width="9" style="74"/>
    <col min="6152" max="6152" width="7.75" style="74" customWidth="1"/>
    <col min="6153" max="6400" width="9" style="74"/>
    <col min="6401" max="6401" width="4.625" style="74" customWidth="1"/>
    <col min="6402" max="6407" width="9" style="74"/>
    <col min="6408" max="6408" width="7.75" style="74" customWidth="1"/>
    <col min="6409" max="6656" width="9" style="74"/>
    <col min="6657" max="6657" width="4.625" style="74" customWidth="1"/>
    <col min="6658" max="6663" width="9" style="74"/>
    <col min="6664" max="6664" width="7.75" style="74" customWidth="1"/>
    <col min="6665" max="6912" width="9" style="74"/>
    <col min="6913" max="6913" width="4.625" style="74" customWidth="1"/>
    <col min="6914" max="6919" width="9" style="74"/>
    <col min="6920" max="6920" width="7.75" style="74" customWidth="1"/>
    <col min="6921" max="7168" width="9" style="74"/>
    <col min="7169" max="7169" width="4.625" style="74" customWidth="1"/>
    <col min="7170" max="7175" width="9" style="74"/>
    <col min="7176" max="7176" width="7.75" style="74" customWidth="1"/>
    <col min="7177" max="7424" width="9" style="74"/>
    <col min="7425" max="7425" width="4.625" style="74" customWidth="1"/>
    <col min="7426" max="7431" width="9" style="74"/>
    <col min="7432" max="7432" width="7.75" style="74" customWidth="1"/>
    <col min="7433" max="7680" width="9" style="74"/>
    <col min="7681" max="7681" width="4.625" style="74" customWidth="1"/>
    <col min="7682" max="7687" width="9" style="74"/>
    <col min="7688" max="7688" width="7.75" style="74" customWidth="1"/>
    <col min="7689" max="7936" width="9" style="74"/>
    <col min="7937" max="7937" width="4.625" style="74" customWidth="1"/>
    <col min="7938" max="7943" width="9" style="74"/>
    <col min="7944" max="7944" width="7.75" style="74" customWidth="1"/>
    <col min="7945" max="8192" width="9" style="74"/>
    <col min="8193" max="8193" width="4.625" style="74" customWidth="1"/>
    <col min="8194" max="8199" width="9" style="74"/>
    <col min="8200" max="8200" width="7.75" style="74" customWidth="1"/>
    <col min="8201" max="8448" width="9" style="74"/>
    <col min="8449" max="8449" width="4.625" style="74" customWidth="1"/>
    <col min="8450" max="8455" width="9" style="74"/>
    <col min="8456" max="8456" width="7.75" style="74" customWidth="1"/>
    <col min="8457" max="8704" width="9" style="74"/>
    <col min="8705" max="8705" width="4.625" style="74" customWidth="1"/>
    <col min="8706" max="8711" width="9" style="74"/>
    <col min="8712" max="8712" width="7.75" style="74" customWidth="1"/>
    <col min="8713" max="8960" width="9" style="74"/>
    <col min="8961" max="8961" width="4.625" style="74" customWidth="1"/>
    <col min="8962" max="8967" width="9" style="74"/>
    <col min="8968" max="8968" width="7.75" style="74" customWidth="1"/>
    <col min="8969" max="9216" width="9" style="74"/>
    <col min="9217" max="9217" width="4.625" style="74" customWidth="1"/>
    <col min="9218" max="9223" width="9" style="74"/>
    <col min="9224" max="9224" width="7.75" style="74" customWidth="1"/>
    <col min="9225" max="9472" width="9" style="74"/>
    <col min="9473" max="9473" width="4.625" style="74" customWidth="1"/>
    <col min="9474" max="9479" width="9" style="74"/>
    <col min="9480" max="9480" width="7.75" style="74" customWidth="1"/>
    <col min="9481" max="9728" width="9" style="74"/>
    <col min="9729" max="9729" width="4.625" style="74" customWidth="1"/>
    <col min="9730" max="9735" width="9" style="74"/>
    <col min="9736" max="9736" width="7.75" style="74" customWidth="1"/>
    <col min="9737" max="9984" width="9" style="74"/>
    <col min="9985" max="9985" width="4.625" style="74" customWidth="1"/>
    <col min="9986" max="9991" width="9" style="74"/>
    <col min="9992" max="9992" width="7.75" style="74" customWidth="1"/>
    <col min="9993" max="10240" width="9" style="74"/>
    <col min="10241" max="10241" width="4.625" style="74" customWidth="1"/>
    <col min="10242" max="10247" width="9" style="74"/>
    <col min="10248" max="10248" width="7.75" style="74" customWidth="1"/>
    <col min="10249" max="10496" width="9" style="74"/>
    <col min="10497" max="10497" width="4.625" style="74" customWidth="1"/>
    <col min="10498" max="10503" width="9" style="74"/>
    <col min="10504" max="10504" width="7.75" style="74" customWidth="1"/>
    <col min="10505" max="10752" width="9" style="74"/>
    <col min="10753" max="10753" width="4.625" style="74" customWidth="1"/>
    <col min="10754" max="10759" width="9" style="74"/>
    <col min="10760" max="10760" width="7.75" style="74" customWidth="1"/>
    <col min="10761" max="11008" width="9" style="74"/>
    <col min="11009" max="11009" width="4.625" style="74" customWidth="1"/>
    <col min="11010" max="11015" width="9" style="74"/>
    <col min="11016" max="11016" width="7.75" style="74" customWidth="1"/>
    <col min="11017" max="11264" width="9" style="74"/>
    <col min="11265" max="11265" width="4.625" style="74" customWidth="1"/>
    <col min="11266" max="11271" width="9" style="74"/>
    <col min="11272" max="11272" width="7.75" style="74" customWidth="1"/>
    <col min="11273" max="11520" width="9" style="74"/>
    <col min="11521" max="11521" width="4.625" style="74" customWidth="1"/>
    <col min="11522" max="11527" width="9" style="74"/>
    <col min="11528" max="11528" width="7.75" style="74" customWidth="1"/>
    <col min="11529" max="11776" width="9" style="74"/>
    <col min="11777" max="11777" width="4.625" style="74" customWidth="1"/>
    <col min="11778" max="11783" width="9" style="74"/>
    <col min="11784" max="11784" width="7.75" style="74" customWidth="1"/>
    <col min="11785" max="12032" width="9" style="74"/>
    <col min="12033" max="12033" width="4.625" style="74" customWidth="1"/>
    <col min="12034" max="12039" width="9" style="74"/>
    <col min="12040" max="12040" width="7.75" style="74" customWidth="1"/>
    <col min="12041" max="12288" width="9" style="74"/>
    <col min="12289" max="12289" width="4.625" style="74" customWidth="1"/>
    <col min="12290" max="12295" width="9" style="74"/>
    <col min="12296" max="12296" width="7.75" style="74" customWidth="1"/>
    <col min="12297" max="12544" width="9" style="74"/>
    <col min="12545" max="12545" width="4.625" style="74" customWidth="1"/>
    <col min="12546" max="12551" width="9" style="74"/>
    <col min="12552" max="12552" width="7.75" style="74" customWidth="1"/>
    <col min="12553" max="12800" width="9" style="74"/>
    <col min="12801" max="12801" width="4.625" style="74" customWidth="1"/>
    <col min="12802" max="12807" width="9" style="74"/>
    <col min="12808" max="12808" width="7.75" style="74" customWidth="1"/>
    <col min="12809" max="13056" width="9" style="74"/>
    <col min="13057" max="13057" width="4.625" style="74" customWidth="1"/>
    <col min="13058" max="13063" width="9" style="74"/>
    <col min="13064" max="13064" width="7.75" style="74" customWidth="1"/>
    <col min="13065" max="13312" width="9" style="74"/>
    <col min="13313" max="13313" width="4.625" style="74" customWidth="1"/>
    <col min="13314" max="13319" width="9" style="74"/>
    <col min="13320" max="13320" width="7.75" style="74" customWidth="1"/>
    <col min="13321" max="13568" width="9" style="74"/>
    <col min="13569" max="13569" width="4.625" style="74" customWidth="1"/>
    <col min="13570" max="13575" width="9" style="74"/>
    <col min="13576" max="13576" width="7.75" style="74" customWidth="1"/>
    <col min="13577" max="13824" width="9" style="74"/>
    <col min="13825" max="13825" width="4.625" style="74" customWidth="1"/>
    <col min="13826" max="13831" width="9" style="74"/>
    <col min="13832" max="13832" width="7.75" style="74" customWidth="1"/>
    <col min="13833" max="14080" width="9" style="74"/>
    <col min="14081" max="14081" width="4.625" style="74" customWidth="1"/>
    <col min="14082" max="14087" width="9" style="74"/>
    <col min="14088" max="14088" width="7.75" style="74" customWidth="1"/>
    <col min="14089" max="14336" width="9" style="74"/>
    <col min="14337" max="14337" width="4.625" style="74" customWidth="1"/>
    <col min="14338" max="14343" width="9" style="74"/>
    <col min="14344" max="14344" width="7.75" style="74" customWidth="1"/>
    <col min="14345" max="14592" width="9" style="74"/>
    <col min="14593" max="14593" width="4.625" style="74" customWidth="1"/>
    <col min="14594" max="14599" width="9" style="74"/>
    <col min="14600" max="14600" width="7.75" style="74" customWidth="1"/>
    <col min="14601" max="14848" width="9" style="74"/>
    <col min="14849" max="14849" width="4.625" style="74" customWidth="1"/>
    <col min="14850" max="14855" width="9" style="74"/>
    <col min="14856" max="14856" width="7.75" style="74" customWidth="1"/>
    <col min="14857" max="15104" width="9" style="74"/>
    <col min="15105" max="15105" width="4.625" style="74" customWidth="1"/>
    <col min="15106" max="15111" width="9" style="74"/>
    <col min="15112" max="15112" width="7.75" style="74" customWidth="1"/>
    <col min="15113" max="15360" width="9" style="74"/>
    <col min="15361" max="15361" width="4.625" style="74" customWidth="1"/>
    <col min="15362" max="15367" width="9" style="74"/>
    <col min="15368" max="15368" width="7.75" style="74" customWidth="1"/>
    <col min="15369" max="15616" width="9" style="74"/>
    <col min="15617" max="15617" width="4.625" style="74" customWidth="1"/>
    <col min="15618" max="15623" width="9" style="74"/>
    <col min="15624" max="15624" width="7.75" style="74" customWidth="1"/>
    <col min="15625" max="15872" width="9" style="74"/>
    <col min="15873" max="15873" width="4.625" style="74" customWidth="1"/>
    <col min="15874" max="15879" width="9" style="74"/>
    <col min="15880" max="15880" width="7.75" style="74" customWidth="1"/>
    <col min="15881" max="16128" width="9" style="74"/>
    <col min="16129" max="16129" width="4.625" style="74" customWidth="1"/>
    <col min="16130" max="16135" width="9" style="74"/>
    <col min="16136" max="16136" width="7.75" style="74" customWidth="1"/>
    <col min="16137" max="16384" width="9" style="74"/>
  </cols>
  <sheetData>
    <row r="3" spans="2:15" x14ac:dyDescent="0.15">
      <c r="L3" s="251" t="s">
        <v>463</v>
      </c>
      <c r="M3" s="251"/>
      <c r="N3" s="250">
        <v>45413</v>
      </c>
      <c r="O3" s="251"/>
    </row>
    <row r="4" spans="2:15" x14ac:dyDescent="0.15">
      <c r="N4" s="75"/>
    </row>
    <row r="5" spans="2:15" x14ac:dyDescent="0.15">
      <c r="E5" s="76" t="s">
        <v>112</v>
      </c>
    </row>
    <row r="6" spans="2:15" ht="28.5" x14ac:dyDescent="0.3">
      <c r="G6" s="252" t="s">
        <v>113</v>
      </c>
      <c r="H6" s="252"/>
      <c r="I6" s="252"/>
      <c r="J6" s="252"/>
    </row>
    <row r="10" spans="2:15" ht="35.25" x14ac:dyDescent="0.35">
      <c r="B10" s="253" t="s">
        <v>452</v>
      </c>
      <c r="C10" s="253"/>
      <c r="D10" s="253"/>
      <c r="E10" s="253"/>
      <c r="F10" s="253"/>
      <c r="G10" s="253"/>
      <c r="H10" s="253"/>
      <c r="I10" s="253"/>
      <c r="J10" s="253"/>
      <c r="K10" s="253"/>
      <c r="L10" s="253"/>
      <c r="M10" s="253"/>
      <c r="N10" s="253"/>
      <c r="O10" s="253"/>
    </row>
    <row r="11" spans="2:15" x14ac:dyDescent="0.15">
      <c r="F11" s="249" t="s">
        <v>84</v>
      </c>
      <c r="H11" s="212" t="s">
        <v>442</v>
      </c>
      <c r="I11" s="212"/>
      <c r="J11" s="212"/>
      <c r="K11" s="212"/>
    </row>
    <row r="20" spans="2:19" x14ac:dyDescent="0.15">
      <c r="S20" s="199" t="s">
        <v>0</v>
      </c>
    </row>
    <row r="21" spans="2:19" x14ac:dyDescent="0.15">
      <c r="S21" s="199" t="s">
        <v>0</v>
      </c>
    </row>
    <row r="22" spans="2:19" x14ac:dyDescent="0.15">
      <c r="S22" s="199" t="s">
        <v>0</v>
      </c>
    </row>
    <row r="23" spans="2:19" x14ac:dyDescent="0.15">
      <c r="S23" s="199" t="s">
        <v>84</v>
      </c>
    </row>
    <row r="32" spans="2:19" ht="21" x14ac:dyDescent="0.2">
      <c r="B32" s="254" t="s">
        <v>114</v>
      </c>
      <c r="C32" s="254"/>
      <c r="D32" s="254"/>
      <c r="E32" s="254"/>
      <c r="F32" s="254"/>
      <c r="G32" s="254"/>
      <c r="H32" s="254"/>
      <c r="I32" s="254"/>
      <c r="J32" s="254"/>
      <c r="K32" s="254"/>
      <c r="L32" s="254"/>
      <c r="M32" s="254"/>
      <c r="N32" s="254"/>
      <c r="O32" s="254"/>
    </row>
    <row r="36" spans="6:11" ht="24" x14ac:dyDescent="0.25">
      <c r="F36" s="255" t="s">
        <v>115</v>
      </c>
      <c r="G36" s="255"/>
      <c r="H36" s="255"/>
      <c r="I36" s="255"/>
      <c r="J36" s="255"/>
      <c r="K36" s="255"/>
    </row>
    <row r="39" spans="6:11" x14ac:dyDescent="0.15">
      <c r="F39" s="221" t="s">
        <v>409</v>
      </c>
    </row>
  </sheetData>
  <mergeCells count="6">
    <mergeCell ref="N3:O3"/>
    <mergeCell ref="G6:J6"/>
    <mergeCell ref="B10:O10"/>
    <mergeCell ref="B32:O32"/>
    <mergeCell ref="F36:K36"/>
    <mergeCell ref="L3:M3"/>
  </mergeCells>
  <phoneticPr fontId="4"/>
  <pageMargins left="0.78740157480314965" right="0.78740157480314965" top="0.53" bottom="0.59055118110236227" header="0.51181102362204722" footer="0.51181102362204722"/>
  <pageSetup paperSize="9" orientation="landscape" horizontalDpi="4294967294"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245"/>
  <sheetViews>
    <sheetView zoomScale="75" zoomScaleNormal="75" workbookViewId="0">
      <selection activeCell="B1" sqref="B1"/>
    </sheetView>
  </sheetViews>
  <sheetFormatPr defaultRowHeight="13.5" x14ac:dyDescent="0.15"/>
  <cols>
    <col min="1" max="1" width="3.625" style="19" customWidth="1"/>
    <col min="2" max="2" width="13.125" style="19" customWidth="1"/>
    <col min="3" max="3" width="26.125" style="19" customWidth="1"/>
    <col min="4" max="4" width="9.125" style="72" customWidth="1"/>
    <col min="5" max="5" width="12.25" style="91" customWidth="1"/>
    <col min="6" max="7" width="15.375" style="97" customWidth="1"/>
    <col min="8" max="8" width="33.625" style="97" customWidth="1"/>
    <col min="9" max="9" width="15.75" style="100" customWidth="1"/>
    <col min="10" max="11" width="2.875" style="19" customWidth="1"/>
    <col min="12" max="12" width="10.875" style="72" customWidth="1"/>
    <col min="13" max="13" width="14" style="72" customWidth="1"/>
    <col min="14" max="14" width="2.625" style="72" customWidth="1"/>
    <col min="15" max="15" width="9" style="72" customWidth="1"/>
    <col min="16" max="17" width="9" style="19" customWidth="1"/>
    <col min="18" max="20" width="9" style="19"/>
    <col min="21" max="21" width="18.125" style="19" customWidth="1"/>
    <col min="22" max="261" width="9" style="19"/>
    <col min="262" max="262" width="17.75" style="19" customWidth="1"/>
    <col min="263" max="263" width="20.5" style="19" customWidth="1"/>
    <col min="264" max="264" width="7.375" style="19" customWidth="1"/>
    <col min="265" max="265" width="7.125" style="19" customWidth="1"/>
    <col min="266" max="266" width="8.75" style="19" customWidth="1"/>
    <col min="267" max="267" width="9.625" style="19" customWidth="1"/>
    <col min="268" max="268" width="22.375" style="19" customWidth="1"/>
    <col min="269" max="517" width="9" style="19"/>
    <col min="518" max="518" width="17.75" style="19" customWidth="1"/>
    <col min="519" max="519" width="20.5" style="19" customWidth="1"/>
    <col min="520" max="520" width="7.375" style="19" customWidth="1"/>
    <col min="521" max="521" width="7.125" style="19" customWidth="1"/>
    <col min="522" max="522" width="8.75" style="19" customWidth="1"/>
    <col min="523" max="523" width="9.625" style="19" customWidth="1"/>
    <col min="524" max="524" width="22.375" style="19" customWidth="1"/>
    <col min="525" max="773" width="9" style="19"/>
    <col min="774" max="774" width="17.75" style="19" customWidth="1"/>
    <col min="775" max="775" width="20.5" style="19" customWidth="1"/>
    <col min="776" max="776" width="7.375" style="19" customWidth="1"/>
    <col min="777" max="777" width="7.125" style="19" customWidth="1"/>
    <col min="778" max="778" width="8.75" style="19" customWidth="1"/>
    <col min="779" max="779" width="9.625" style="19" customWidth="1"/>
    <col min="780" max="780" width="22.375" style="19" customWidth="1"/>
    <col min="781" max="1029" width="9" style="19"/>
    <col min="1030" max="1030" width="17.75" style="19" customWidth="1"/>
    <col min="1031" max="1031" width="20.5" style="19" customWidth="1"/>
    <col min="1032" max="1032" width="7.375" style="19" customWidth="1"/>
    <col min="1033" max="1033" width="7.125" style="19" customWidth="1"/>
    <col min="1034" max="1034" width="8.75" style="19" customWidth="1"/>
    <col min="1035" max="1035" width="9.625" style="19" customWidth="1"/>
    <col min="1036" max="1036" width="22.375" style="19" customWidth="1"/>
    <col min="1037" max="1285" width="9" style="19"/>
    <col min="1286" max="1286" width="17.75" style="19" customWidth="1"/>
    <col min="1287" max="1287" width="20.5" style="19" customWidth="1"/>
    <col min="1288" max="1288" width="7.375" style="19" customWidth="1"/>
    <col min="1289" max="1289" width="7.125" style="19" customWidth="1"/>
    <col min="1290" max="1290" width="8.75" style="19" customWidth="1"/>
    <col min="1291" max="1291" width="9.625" style="19" customWidth="1"/>
    <col min="1292" max="1292" width="22.375" style="19" customWidth="1"/>
    <col min="1293" max="1541" width="9" style="19"/>
    <col min="1542" max="1542" width="17.75" style="19" customWidth="1"/>
    <col min="1543" max="1543" width="20.5" style="19" customWidth="1"/>
    <col min="1544" max="1544" width="7.375" style="19" customWidth="1"/>
    <col min="1545" max="1545" width="7.125" style="19" customWidth="1"/>
    <col min="1546" max="1546" width="8.75" style="19" customWidth="1"/>
    <col min="1547" max="1547" width="9.625" style="19" customWidth="1"/>
    <col min="1548" max="1548" width="22.375" style="19" customWidth="1"/>
    <col min="1549" max="1797" width="9" style="19"/>
    <col min="1798" max="1798" width="17.75" style="19" customWidth="1"/>
    <col min="1799" max="1799" width="20.5" style="19" customWidth="1"/>
    <col min="1800" max="1800" width="7.375" style="19" customWidth="1"/>
    <col min="1801" max="1801" width="7.125" style="19" customWidth="1"/>
    <col min="1802" max="1802" width="8.75" style="19" customWidth="1"/>
    <col min="1803" max="1803" width="9.625" style="19" customWidth="1"/>
    <col min="1804" max="1804" width="22.375" style="19" customWidth="1"/>
    <col min="1805" max="2053" width="9" style="19"/>
    <col min="2054" max="2054" width="17.75" style="19" customWidth="1"/>
    <col min="2055" max="2055" width="20.5" style="19" customWidth="1"/>
    <col min="2056" max="2056" width="7.375" style="19" customWidth="1"/>
    <col min="2057" max="2057" width="7.125" style="19" customWidth="1"/>
    <col min="2058" max="2058" width="8.75" style="19" customWidth="1"/>
    <col min="2059" max="2059" width="9.625" style="19" customWidth="1"/>
    <col min="2060" max="2060" width="22.375" style="19" customWidth="1"/>
    <col min="2061" max="2309" width="9" style="19"/>
    <col min="2310" max="2310" width="17.75" style="19" customWidth="1"/>
    <col min="2311" max="2311" width="20.5" style="19" customWidth="1"/>
    <col min="2312" max="2312" width="7.375" style="19" customWidth="1"/>
    <col min="2313" max="2313" width="7.125" style="19" customWidth="1"/>
    <col min="2314" max="2314" width="8.75" style="19" customWidth="1"/>
    <col min="2315" max="2315" width="9.625" style="19" customWidth="1"/>
    <col min="2316" max="2316" width="22.375" style="19" customWidth="1"/>
    <col min="2317" max="2565" width="9" style="19"/>
    <col min="2566" max="2566" width="17.75" style="19" customWidth="1"/>
    <col min="2567" max="2567" width="20.5" style="19" customWidth="1"/>
    <col min="2568" max="2568" width="7.375" style="19" customWidth="1"/>
    <col min="2569" max="2569" width="7.125" style="19" customWidth="1"/>
    <col min="2570" max="2570" width="8.75" style="19" customWidth="1"/>
    <col min="2571" max="2571" width="9.625" style="19" customWidth="1"/>
    <col min="2572" max="2572" width="22.375" style="19" customWidth="1"/>
    <col min="2573" max="2821" width="9" style="19"/>
    <col min="2822" max="2822" width="17.75" style="19" customWidth="1"/>
    <col min="2823" max="2823" width="20.5" style="19" customWidth="1"/>
    <col min="2824" max="2824" width="7.375" style="19" customWidth="1"/>
    <col min="2825" max="2825" width="7.125" style="19" customWidth="1"/>
    <col min="2826" max="2826" width="8.75" style="19" customWidth="1"/>
    <col min="2827" max="2827" width="9.625" style="19" customWidth="1"/>
    <col min="2828" max="2828" width="22.375" style="19" customWidth="1"/>
    <col min="2829" max="3077" width="9" style="19"/>
    <col min="3078" max="3078" width="17.75" style="19" customWidth="1"/>
    <col min="3079" max="3079" width="20.5" style="19" customWidth="1"/>
    <col min="3080" max="3080" width="7.375" style="19" customWidth="1"/>
    <col min="3081" max="3081" width="7.125" style="19" customWidth="1"/>
    <col min="3082" max="3082" width="8.75" style="19" customWidth="1"/>
    <col min="3083" max="3083" width="9.625" style="19" customWidth="1"/>
    <col min="3084" max="3084" width="22.375" style="19" customWidth="1"/>
    <col min="3085" max="3333" width="9" style="19"/>
    <col min="3334" max="3334" width="17.75" style="19" customWidth="1"/>
    <col min="3335" max="3335" width="20.5" style="19" customWidth="1"/>
    <col min="3336" max="3336" width="7.375" style="19" customWidth="1"/>
    <col min="3337" max="3337" width="7.125" style="19" customWidth="1"/>
    <col min="3338" max="3338" width="8.75" style="19" customWidth="1"/>
    <col min="3339" max="3339" width="9.625" style="19" customWidth="1"/>
    <col min="3340" max="3340" width="22.375" style="19" customWidth="1"/>
    <col min="3341" max="3589" width="9" style="19"/>
    <col min="3590" max="3590" width="17.75" style="19" customWidth="1"/>
    <col min="3591" max="3591" width="20.5" style="19" customWidth="1"/>
    <col min="3592" max="3592" width="7.375" style="19" customWidth="1"/>
    <col min="3593" max="3593" width="7.125" style="19" customWidth="1"/>
    <col min="3594" max="3594" width="8.75" style="19" customWidth="1"/>
    <col min="3595" max="3595" width="9.625" style="19" customWidth="1"/>
    <col min="3596" max="3596" width="22.375" style="19" customWidth="1"/>
    <col min="3597" max="3845" width="9" style="19"/>
    <col min="3846" max="3846" width="17.75" style="19" customWidth="1"/>
    <col min="3847" max="3847" width="20.5" style="19" customWidth="1"/>
    <col min="3848" max="3848" width="7.375" style="19" customWidth="1"/>
    <col min="3849" max="3849" width="7.125" style="19" customWidth="1"/>
    <col min="3850" max="3850" width="8.75" style="19" customWidth="1"/>
    <col min="3851" max="3851" width="9.625" style="19" customWidth="1"/>
    <col min="3852" max="3852" width="22.375" style="19" customWidth="1"/>
    <col min="3853" max="4101" width="9" style="19"/>
    <col min="4102" max="4102" width="17.75" style="19" customWidth="1"/>
    <col min="4103" max="4103" width="20.5" style="19" customWidth="1"/>
    <col min="4104" max="4104" width="7.375" style="19" customWidth="1"/>
    <col min="4105" max="4105" width="7.125" style="19" customWidth="1"/>
    <col min="4106" max="4106" width="8.75" style="19" customWidth="1"/>
    <col min="4107" max="4107" width="9.625" style="19" customWidth="1"/>
    <col min="4108" max="4108" width="22.375" style="19" customWidth="1"/>
    <col min="4109" max="4357" width="9" style="19"/>
    <col min="4358" max="4358" width="17.75" style="19" customWidth="1"/>
    <col min="4359" max="4359" width="20.5" style="19" customWidth="1"/>
    <col min="4360" max="4360" width="7.375" style="19" customWidth="1"/>
    <col min="4361" max="4361" width="7.125" style="19" customWidth="1"/>
    <col min="4362" max="4362" width="8.75" style="19" customWidth="1"/>
    <col min="4363" max="4363" width="9.625" style="19" customWidth="1"/>
    <col min="4364" max="4364" width="22.375" style="19" customWidth="1"/>
    <col min="4365" max="4613" width="9" style="19"/>
    <col min="4614" max="4614" width="17.75" style="19" customWidth="1"/>
    <col min="4615" max="4615" width="20.5" style="19" customWidth="1"/>
    <col min="4616" max="4616" width="7.375" style="19" customWidth="1"/>
    <col min="4617" max="4617" width="7.125" style="19" customWidth="1"/>
    <col min="4618" max="4618" width="8.75" style="19" customWidth="1"/>
    <col min="4619" max="4619" width="9.625" style="19" customWidth="1"/>
    <col min="4620" max="4620" width="22.375" style="19" customWidth="1"/>
    <col min="4621" max="4869" width="9" style="19"/>
    <col min="4870" max="4870" width="17.75" style="19" customWidth="1"/>
    <col min="4871" max="4871" width="20.5" style="19" customWidth="1"/>
    <col min="4872" max="4872" width="7.375" style="19" customWidth="1"/>
    <col min="4873" max="4873" width="7.125" style="19" customWidth="1"/>
    <col min="4874" max="4874" width="8.75" style="19" customWidth="1"/>
    <col min="4875" max="4875" width="9.625" style="19" customWidth="1"/>
    <col min="4876" max="4876" width="22.375" style="19" customWidth="1"/>
    <col min="4877" max="5125" width="9" style="19"/>
    <col min="5126" max="5126" width="17.75" style="19" customWidth="1"/>
    <col min="5127" max="5127" width="20.5" style="19" customWidth="1"/>
    <col min="5128" max="5128" width="7.375" style="19" customWidth="1"/>
    <col min="5129" max="5129" width="7.125" style="19" customWidth="1"/>
    <col min="5130" max="5130" width="8.75" style="19" customWidth="1"/>
    <col min="5131" max="5131" width="9.625" style="19" customWidth="1"/>
    <col min="5132" max="5132" width="22.375" style="19" customWidth="1"/>
    <col min="5133" max="5381" width="9" style="19"/>
    <col min="5382" max="5382" width="17.75" style="19" customWidth="1"/>
    <col min="5383" max="5383" width="20.5" style="19" customWidth="1"/>
    <col min="5384" max="5384" width="7.375" style="19" customWidth="1"/>
    <col min="5385" max="5385" width="7.125" style="19" customWidth="1"/>
    <col min="5386" max="5386" width="8.75" style="19" customWidth="1"/>
    <col min="5387" max="5387" width="9.625" style="19" customWidth="1"/>
    <col min="5388" max="5388" width="22.375" style="19" customWidth="1"/>
    <col min="5389" max="5637" width="9" style="19"/>
    <col min="5638" max="5638" width="17.75" style="19" customWidth="1"/>
    <col min="5639" max="5639" width="20.5" style="19" customWidth="1"/>
    <col min="5640" max="5640" width="7.375" style="19" customWidth="1"/>
    <col min="5641" max="5641" width="7.125" style="19" customWidth="1"/>
    <col min="5642" max="5642" width="8.75" style="19" customWidth="1"/>
    <col min="5643" max="5643" width="9.625" style="19" customWidth="1"/>
    <col min="5644" max="5644" width="22.375" style="19" customWidth="1"/>
    <col min="5645" max="5893" width="9" style="19"/>
    <col min="5894" max="5894" width="17.75" style="19" customWidth="1"/>
    <col min="5895" max="5895" width="20.5" style="19" customWidth="1"/>
    <col min="5896" max="5896" width="7.375" style="19" customWidth="1"/>
    <col min="5897" max="5897" width="7.125" style="19" customWidth="1"/>
    <col min="5898" max="5898" width="8.75" style="19" customWidth="1"/>
    <col min="5899" max="5899" width="9.625" style="19" customWidth="1"/>
    <col min="5900" max="5900" width="22.375" style="19" customWidth="1"/>
    <col min="5901" max="6149" width="9" style="19"/>
    <col min="6150" max="6150" width="17.75" style="19" customWidth="1"/>
    <col min="6151" max="6151" width="20.5" style="19" customWidth="1"/>
    <col min="6152" max="6152" width="7.375" style="19" customWidth="1"/>
    <col min="6153" max="6153" width="7.125" style="19" customWidth="1"/>
    <col min="6154" max="6154" width="8.75" style="19" customWidth="1"/>
    <col min="6155" max="6155" width="9.625" style="19" customWidth="1"/>
    <col min="6156" max="6156" width="22.375" style="19" customWidth="1"/>
    <col min="6157" max="6405" width="9" style="19"/>
    <col min="6406" max="6406" width="17.75" style="19" customWidth="1"/>
    <col min="6407" max="6407" width="20.5" style="19" customWidth="1"/>
    <col min="6408" max="6408" width="7.375" style="19" customWidth="1"/>
    <col min="6409" max="6409" width="7.125" style="19" customWidth="1"/>
    <col min="6410" max="6410" width="8.75" style="19" customWidth="1"/>
    <col min="6411" max="6411" width="9.625" style="19" customWidth="1"/>
    <col min="6412" max="6412" width="22.375" style="19" customWidth="1"/>
    <col min="6413" max="6661" width="9" style="19"/>
    <col min="6662" max="6662" width="17.75" style="19" customWidth="1"/>
    <col min="6663" max="6663" width="20.5" style="19" customWidth="1"/>
    <col min="6664" max="6664" width="7.375" style="19" customWidth="1"/>
    <col min="6665" max="6665" width="7.125" style="19" customWidth="1"/>
    <col min="6666" max="6666" width="8.75" style="19" customWidth="1"/>
    <col min="6667" max="6667" width="9.625" style="19" customWidth="1"/>
    <col min="6668" max="6668" width="22.375" style="19" customWidth="1"/>
    <col min="6669" max="6917" width="9" style="19"/>
    <col min="6918" max="6918" width="17.75" style="19" customWidth="1"/>
    <col min="6919" max="6919" width="20.5" style="19" customWidth="1"/>
    <col min="6920" max="6920" width="7.375" style="19" customWidth="1"/>
    <col min="6921" max="6921" width="7.125" style="19" customWidth="1"/>
    <col min="6922" max="6922" width="8.75" style="19" customWidth="1"/>
    <col min="6923" max="6923" width="9.625" style="19" customWidth="1"/>
    <col min="6924" max="6924" width="22.375" style="19" customWidth="1"/>
    <col min="6925" max="7173" width="9" style="19"/>
    <col min="7174" max="7174" width="17.75" style="19" customWidth="1"/>
    <col min="7175" max="7175" width="20.5" style="19" customWidth="1"/>
    <col min="7176" max="7176" width="7.375" style="19" customWidth="1"/>
    <col min="7177" max="7177" width="7.125" style="19" customWidth="1"/>
    <col min="7178" max="7178" width="8.75" style="19" customWidth="1"/>
    <col min="7179" max="7179" width="9.625" style="19" customWidth="1"/>
    <col min="7180" max="7180" width="22.375" style="19" customWidth="1"/>
    <col min="7181" max="7429" width="9" style="19"/>
    <col min="7430" max="7430" width="17.75" style="19" customWidth="1"/>
    <col min="7431" max="7431" width="20.5" style="19" customWidth="1"/>
    <col min="7432" max="7432" width="7.375" style="19" customWidth="1"/>
    <col min="7433" max="7433" width="7.125" style="19" customWidth="1"/>
    <col min="7434" max="7434" width="8.75" style="19" customWidth="1"/>
    <col min="7435" max="7435" width="9.625" style="19" customWidth="1"/>
    <col min="7436" max="7436" width="22.375" style="19" customWidth="1"/>
    <col min="7437" max="7685" width="9" style="19"/>
    <col min="7686" max="7686" width="17.75" style="19" customWidth="1"/>
    <col min="7687" max="7687" width="20.5" style="19" customWidth="1"/>
    <col min="7688" max="7688" width="7.375" style="19" customWidth="1"/>
    <col min="7689" max="7689" width="7.125" style="19" customWidth="1"/>
    <col min="7690" max="7690" width="8.75" style="19" customWidth="1"/>
    <col min="7691" max="7691" width="9.625" style="19" customWidth="1"/>
    <col min="7692" max="7692" width="22.375" style="19" customWidth="1"/>
    <col min="7693" max="7941" width="9" style="19"/>
    <col min="7942" max="7942" width="17.75" style="19" customWidth="1"/>
    <col min="7943" max="7943" width="20.5" style="19" customWidth="1"/>
    <col min="7944" max="7944" width="7.375" style="19" customWidth="1"/>
    <col min="7945" max="7945" width="7.125" style="19" customWidth="1"/>
    <col min="7946" max="7946" width="8.75" style="19" customWidth="1"/>
    <col min="7947" max="7947" width="9.625" style="19" customWidth="1"/>
    <col min="7948" max="7948" width="22.375" style="19" customWidth="1"/>
    <col min="7949" max="8197" width="9" style="19"/>
    <col min="8198" max="8198" width="17.75" style="19" customWidth="1"/>
    <col min="8199" max="8199" width="20.5" style="19" customWidth="1"/>
    <col min="8200" max="8200" width="7.375" style="19" customWidth="1"/>
    <col min="8201" max="8201" width="7.125" style="19" customWidth="1"/>
    <col min="8202" max="8202" width="8.75" style="19" customWidth="1"/>
    <col min="8203" max="8203" width="9.625" style="19" customWidth="1"/>
    <col min="8204" max="8204" width="22.375" style="19" customWidth="1"/>
    <col min="8205" max="8453" width="9" style="19"/>
    <col min="8454" max="8454" width="17.75" style="19" customWidth="1"/>
    <col min="8455" max="8455" width="20.5" style="19" customWidth="1"/>
    <col min="8456" max="8456" width="7.375" style="19" customWidth="1"/>
    <col min="8457" max="8457" width="7.125" style="19" customWidth="1"/>
    <col min="8458" max="8458" width="8.75" style="19" customWidth="1"/>
    <col min="8459" max="8459" width="9.625" style="19" customWidth="1"/>
    <col min="8460" max="8460" width="22.375" style="19" customWidth="1"/>
    <col min="8461" max="8709" width="9" style="19"/>
    <col min="8710" max="8710" width="17.75" style="19" customWidth="1"/>
    <col min="8711" max="8711" width="20.5" style="19" customWidth="1"/>
    <col min="8712" max="8712" width="7.375" style="19" customWidth="1"/>
    <col min="8713" max="8713" width="7.125" style="19" customWidth="1"/>
    <col min="8714" max="8714" width="8.75" style="19" customWidth="1"/>
    <col min="8715" max="8715" width="9.625" style="19" customWidth="1"/>
    <col min="8716" max="8716" width="22.375" style="19" customWidth="1"/>
    <col min="8717" max="8965" width="9" style="19"/>
    <col min="8966" max="8966" width="17.75" style="19" customWidth="1"/>
    <col min="8967" max="8967" width="20.5" style="19" customWidth="1"/>
    <col min="8968" max="8968" width="7.375" style="19" customWidth="1"/>
    <col min="8969" max="8969" width="7.125" style="19" customWidth="1"/>
    <col min="8970" max="8970" width="8.75" style="19" customWidth="1"/>
    <col min="8971" max="8971" width="9.625" style="19" customWidth="1"/>
    <col min="8972" max="8972" width="22.375" style="19" customWidth="1"/>
    <col min="8973" max="9221" width="9" style="19"/>
    <col min="9222" max="9222" width="17.75" style="19" customWidth="1"/>
    <col min="9223" max="9223" width="20.5" style="19" customWidth="1"/>
    <col min="9224" max="9224" width="7.375" style="19" customWidth="1"/>
    <col min="9225" max="9225" width="7.125" style="19" customWidth="1"/>
    <col min="9226" max="9226" width="8.75" style="19" customWidth="1"/>
    <col min="9227" max="9227" width="9.625" style="19" customWidth="1"/>
    <col min="9228" max="9228" width="22.375" style="19" customWidth="1"/>
    <col min="9229" max="9477" width="9" style="19"/>
    <col min="9478" max="9478" width="17.75" style="19" customWidth="1"/>
    <col min="9479" max="9479" width="20.5" style="19" customWidth="1"/>
    <col min="9480" max="9480" width="7.375" style="19" customWidth="1"/>
    <col min="9481" max="9481" width="7.125" style="19" customWidth="1"/>
    <col min="9482" max="9482" width="8.75" style="19" customWidth="1"/>
    <col min="9483" max="9483" width="9.625" style="19" customWidth="1"/>
    <col min="9484" max="9484" width="22.375" style="19" customWidth="1"/>
    <col min="9485" max="9733" width="9" style="19"/>
    <col min="9734" max="9734" width="17.75" style="19" customWidth="1"/>
    <col min="9735" max="9735" width="20.5" style="19" customWidth="1"/>
    <col min="9736" max="9736" width="7.375" style="19" customWidth="1"/>
    <col min="9737" max="9737" width="7.125" style="19" customWidth="1"/>
    <col min="9738" max="9738" width="8.75" style="19" customWidth="1"/>
    <col min="9739" max="9739" width="9.625" style="19" customWidth="1"/>
    <col min="9740" max="9740" width="22.375" style="19" customWidth="1"/>
    <col min="9741" max="9989" width="9" style="19"/>
    <col min="9990" max="9990" width="17.75" style="19" customWidth="1"/>
    <col min="9991" max="9991" width="20.5" style="19" customWidth="1"/>
    <col min="9992" max="9992" width="7.375" style="19" customWidth="1"/>
    <col min="9993" max="9993" width="7.125" style="19" customWidth="1"/>
    <col min="9994" max="9994" width="8.75" style="19" customWidth="1"/>
    <col min="9995" max="9995" width="9.625" style="19" customWidth="1"/>
    <col min="9996" max="9996" width="22.375" style="19" customWidth="1"/>
    <col min="9997" max="10245" width="9" style="19"/>
    <col min="10246" max="10246" width="17.75" style="19" customWidth="1"/>
    <col min="10247" max="10247" width="20.5" style="19" customWidth="1"/>
    <col min="10248" max="10248" width="7.375" style="19" customWidth="1"/>
    <col min="10249" max="10249" width="7.125" style="19" customWidth="1"/>
    <col min="10250" max="10250" width="8.75" style="19" customWidth="1"/>
    <col min="10251" max="10251" width="9.625" style="19" customWidth="1"/>
    <col min="10252" max="10252" width="22.375" style="19" customWidth="1"/>
    <col min="10253" max="10501" width="9" style="19"/>
    <col min="10502" max="10502" width="17.75" style="19" customWidth="1"/>
    <col min="10503" max="10503" width="20.5" style="19" customWidth="1"/>
    <col min="10504" max="10504" width="7.375" style="19" customWidth="1"/>
    <col min="10505" max="10505" width="7.125" style="19" customWidth="1"/>
    <col min="10506" max="10506" width="8.75" style="19" customWidth="1"/>
    <col min="10507" max="10507" width="9.625" style="19" customWidth="1"/>
    <col min="10508" max="10508" width="22.375" style="19" customWidth="1"/>
    <col min="10509" max="10757" width="9" style="19"/>
    <col min="10758" max="10758" width="17.75" style="19" customWidth="1"/>
    <col min="10759" max="10759" width="20.5" style="19" customWidth="1"/>
    <col min="10760" max="10760" width="7.375" style="19" customWidth="1"/>
    <col min="10761" max="10761" width="7.125" style="19" customWidth="1"/>
    <col min="10762" max="10762" width="8.75" style="19" customWidth="1"/>
    <col min="10763" max="10763" width="9.625" style="19" customWidth="1"/>
    <col min="10764" max="10764" width="22.375" style="19" customWidth="1"/>
    <col min="10765" max="11013" width="9" style="19"/>
    <col min="11014" max="11014" width="17.75" style="19" customWidth="1"/>
    <col min="11015" max="11015" width="20.5" style="19" customWidth="1"/>
    <col min="11016" max="11016" width="7.375" style="19" customWidth="1"/>
    <col min="11017" max="11017" width="7.125" style="19" customWidth="1"/>
    <col min="11018" max="11018" width="8.75" style="19" customWidth="1"/>
    <col min="11019" max="11019" width="9.625" style="19" customWidth="1"/>
    <col min="11020" max="11020" width="22.375" style="19" customWidth="1"/>
    <col min="11021" max="11269" width="9" style="19"/>
    <col min="11270" max="11270" width="17.75" style="19" customWidth="1"/>
    <col min="11271" max="11271" width="20.5" style="19" customWidth="1"/>
    <col min="11272" max="11272" width="7.375" style="19" customWidth="1"/>
    <col min="11273" max="11273" width="7.125" style="19" customWidth="1"/>
    <col min="11274" max="11274" width="8.75" style="19" customWidth="1"/>
    <col min="11275" max="11275" width="9.625" style="19" customWidth="1"/>
    <col min="11276" max="11276" width="22.375" style="19" customWidth="1"/>
    <col min="11277" max="11525" width="9" style="19"/>
    <col min="11526" max="11526" width="17.75" style="19" customWidth="1"/>
    <col min="11527" max="11527" width="20.5" style="19" customWidth="1"/>
    <col min="11528" max="11528" width="7.375" style="19" customWidth="1"/>
    <col min="11529" max="11529" width="7.125" style="19" customWidth="1"/>
    <col min="11530" max="11530" width="8.75" style="19" customWidth="1"/>
    <col min="11531" max="11531" width="9.625" style="19" customWidth="1"/>
    <col min="11532" max="11532" width="22.375" style="19" customWidth="1"/>
    <col min="11533" max="11781" width="9" style="19"/>
    <col min="11782" max="11782" width="17.75" style="19" customWidth="1"/>
    <col min="11783" max="11783" width="20.5" style="19" customWidth="1"/>
    <col min="11784" max="11784" width="7.375" style="19" customWidth="1"/>
    <col min="11785" max="11785" width="7.125" style="19" customWidth="1"/>
    <col min="11786" max="11786" width="8.75" style="19" customWidth="1"/>
    <col min="11787" max="11787" width="9.625" style="19" customWidth="1"/>
    <col min="11788" max="11788" width="22.375" style="19" customWidth="1"/>
    <col min="11789" max="12037" width="9" style="19"/>
    <col min="12038" max="12038" width="17.75" style="19" customWidth="1"/>
    <col min="12039" max="12039" width="20.5" style="19" customWidth="1"/>
    <col min="12040" max="12040" width="7.375" style="19" customWidth="1"/>
    <col min="12041" max="12041" width="7.125" style="19" customWidth="1"/>
    <col min="12042" max="12042" width="8.75" style="19" customWidth="1"/>
    <col min="12043" max="12043" width="9.625" style="19" customWidth="1"/>
    <col min="12044" max="12044" width="22.375" style="19" customWidth="1"/>
    <col min="12045" max="12293" width="9" style="19"/>
    <col min="12294" max="12294" width="17.75" style="19" customWidth="1"/>
    <col min="12295" max="12295" width="20.5" style="19" customWidth="1"/>
    <col min="12296" max="12296" width="7.375" style="19" customWidth="1"/>
    <col min="12297" max="12297" width="7.125" style="19" customWidth="1"/>
    <col min="12298" max="12298" width="8.75" style="19" customWidth="1"/>
    <col min="12299" max="12299" width="9.625" style="19" customWidth="1"/>
    <col min="12300" max="12300" width="22.375" style="19" customWidth="1"/>
    <col min="12301" max="12549" width="9" style="19"/>
    <col min="12550" max="12550" width="17.75" style="19" customWidth="1"/>
    <col min="12551" max="12551" width="20.5" style="19" customWidth="1"/>
    <col min="12552" max="12552" width="7.375" style="19" customWidth="1"/>
    <col min="12553" max="12553" width="7.125" style="19" customWidth="1"/>
    <col min="12554" max="12554" width="8.75" style="19" customWidth="1"/>
    <col min="12555" max="12555" width="9.625" style="19" customWidth="1"/>
    <col min="12556" max="12556" width="22.375" style="19" customWidth="1"/>
    <col min="12557" max="12805" width="9" style="19"/>
    <col min="12806" max="12806" width="17.75" style="19" customWidth="1"/>
    <col min="12807" max="12807" width="20.5" style="19" customWidth="1"/>
    <col min="12808" max="12808" width="7.375" style="19" customWidth="1"/>
    <col min="12809" max="12809" width="7.125" style="19" customWidth="1"/>
    <col min="12810" max="12810" width="8.75" style="19" customWidth="1"/>
    <col min="12811" max="12811" width="9.625" style="19" customWidth="1"/>
    <col min="12812" max="12812" width="22.375" style="19" customWidth="1"/>
    <col min="12813" max="13061" width="9" style="19"/>
    <col min="13062" max="13062" width="17.75" style="19" customWidth="1"/>
    <col min="13063" max="13063" width="20.5" style="19" customWidth="1"/>
    <col min="13064" max="13064" width="7.375" style="19" customWidth="1"/>
    <col min="13065" max="13065" width="7.125" style="19" customWidth="1"/>
    <col min="13066" max="13066" width="8.75" style="19" customWidth="1"/>
    <col min="13067" max="13067" width="9.625" style="19" customWidth="1"/>
    <col min="13068" max="13068" width="22.375" style="19" customWidth="1"/>
    <col min="13069" max="13317" width="9" style="19"/>
    <col min="13318" max="13318" width="17.75" style="19" customWidth="1"/>
    <col min="13319" max="13319" width="20.5" style="19" customWidth="1"/>
    <col min="13320" max="13320" width="7.375" style="19" customWidth="1"/>
    <col min="13321" max="13321" width="7.125" style="19" customWidth="1"/>
    <col min="13322" max="13322" width="8.75" style="19" customWidth="1"/>
    <col min="13323" max="13323" width="9.625" style="19" customWidth="1"/>
    <col min="13324" max="13324" width="22.375" style="19" customWidth="1"/>
    <col min="13325" max="13573" width="9" style="19"/>
    <col min="13574" max="13574" width="17.75" style="19" customWidth="1"/>
    <col min="13575" max="13575" width="20.5" style="19" customWidth="1"/>
    <col min="13576" max="13576" width="7.375" style="19" customWidth="1"/>
    <col min="13577" max="13577" width="7.125" style="19" customWidth="1"/>
    <col min="13578" max="13578" width="8.75" style="19" customWidth="1"/>
    <col min="13579" max="13579" width="9.625" style="19" customWidth="1"/>
    <col min="13580" max="13580" width="22.375" style="19" customWidth="1"/>
    <col min="13581" max="13829" width="9" style="19"/>
    <col min="13830" max="13830" width="17.75" style="19" customWidth="1"/>
    <col min="13831" max="13831" width="20.5" style="19" customWidth="1"/>
    <col min="13832" max="13832" width="7.375" style="19" customWidth="1"/>
    <col min="13833" max="13833" width="7.125" style="19" customWidth="1"/>
    <col min="13834" max="13834" width="8.75" style="19" customWidth="1"/>
    <col min="13835" max="13835" width="9.625" style="19" customWidth="1"/>
    <col min="13836" max="13836" width="22.375" style="19" customWidth="1"/>
    <col min="13837" max="14085" width="9" style="19"/>
    <col min="14086" max="14086" width="17.75" style="19" customWidth="1"/>
    <col min="14087" max="14087" width="20.5" style="19" customWidth="1"/>
    <col min="14088" max="14088" width="7.375" style="19" customWidth="1"/>
    <col min="14089" max="14089" width="7.125" style="19" customWidth="1"/>
    <col min="14090" max="14090" width="8.75" style="19" customWidth="1"/>
    <col min="14091" max="14091" width="9.625" style="19" customWidth="1"/>
    <col min="14092" max="14092" width="22.375" style="19" customWidth="1"/>
    <col min="14093" max="14341" width="9" style="19"/>
    <col min="14342" max="14342" width="17.75" style="19" customWidth="1"/>
    <col min="14343" max="14343" width="20.5" style="19" customWidth="1"/>
    <col min="14344" max="14344" width="7.375" style="19" customWidth="1"/>
    <col min="14345" max="14345" width="7.125" style="19" customWidth="1"/>
    <col min="14346" max="14346" width="8.75" style="19" customWidth="1"/>
    <col min="14347" max="14347" width="9.625" style="19" customWidth="1"/>
    <col min="14348" max="14348" width="22.375" style="19" customWidth="1"/>
    <col min="14349" max="14597" width="9" style="19"/>
    <col min="14598" max="14598" width="17.75" style="19" customWidth="1"/>
    <col min="14599" max="14599" width="20.5" style="19" customWidth="1"/>
    <col min="14600" max="14600" width="7.375" style="19" customWidth="1"/>
    <col min="14601" max="14601" width="7.125" style="19" customWidth="1"/>
    <col min="14602" max="14602" width="8.75" style="19" customWidth="1"/>
    <col min="14603" max="14603" width="9.625" style="19" customWidth="1"/>
    <col min="14604" max="14604" width="22.375" style="19" customWidth="1"/>
    <col min="14605" max="14853" width="9" style="19"/>
    <col min="14854" max="14854" width="17.75" style="19" customWidth="1"/>
    <col min="14855" max="14855" width="20.5" style="19" customWidth="1"/>
    <col min="14856" max="14856" width="7.375" style="19" customWidth="1"/>
    <col min="14857" max="14857" width="7.125" style="19" customWidth="1"/>
    <col min="14858" max="14858" width="8.75" style="19" customWidth="1"/>
    <col min="14859" max="14859" width="9.625" style="19" customWidth="1"/>
    <col min="14860" max="14860" width="22.375" style="19" customWidth="1"/>
    <col min="14861" max="15109" width="9" style="19"/>
    <col min="15110" max="15110" width="17.75" style="19" customWidth="1"/>
    <col min="15111" max="15111" width="20.5" style="19" customWidth="1"/>
    <col min="15112" max="15112" width="7.375" style="19" customWidth="1"/>
    <col min="15113" max="15113" width="7.125" style="19" customWidth="1"/>
    <col min="15114" max="15114" width="8.75" style="19" customWidth="1"/>
    <col min="15115" max="15115" width="9.625" style="19" customWidth="1"/>
    <col min="15116" max="15116" width="22.375" style="19" customWidth="1"/>
    <col min="15117" max="15365" width="9" style="19"/>
    <col min="15366" max="15366" width="17.75" style="19" customWidth="1"/>
    <col min="15367" max="15367" width="20.5" style="19" customWidth="1"/>
    <col min="15368" max="15368" width="7.375" style="19" customWidth="1"/>
    <col min="15369" max="15369" width="7.125" style="19" customWidth="1"/>
    <col min="15370" max="15370" width="8.75" style="19" customWidth="1"/>
    <col min="15371" max="15371" width="9.625" style="19" customWidth="1"/>
    <col min="15372" max="15372" width="22.375" style="19" customWidth="1"/>
    <col min="15373" max="15621" width="9" style="19"/>
    <col min="15622" max="15622" width="17.75" style="19" customWidth="1"/>
    <col min="15623" max="15623" width="20.5" style="19" customWidth="1"/>
    <col min="15624" max="15624" width="7.375" style="19" customWidth="1"/>
    <col min="15625" max="15625" width="7.125" style="19" customWidth="1"/>
    <col min="15626" max="15626" width="8.75" style="19" customWidth="1"/>
    <col min="15627" max="15627" width="9.625" style="19" customWidth="1"/>
    <col min="15628" max="15628" width="22.375" style="19" customWidth="1"/>
    <col min="15629" max="15877" width="9" style="19"/>
    <col min="15878" max="15878" width="17.75" style="19" customWidth="1"/>
    <col min="15879" max="15879" width="20.5" style="19" customWidth="1"/>
    <col min="15880" max="15880" width="7.375" style="19" customWidth="1"/>
    <col min="15881" max="15881" width="7.125" style="19" customWidth="1"/>
    <col min="15882" max="15882" width="8.75" style="19" customWidth="1"/>
    <col min="15883" max="15883" width="9.625" style="19" customWidth="1"/>
    <col min="15884" max="15884" width="22.375" style="19" customWidth="1"/>
    <col min="15885" max="16133" width="9" style="19"/>
    <col min="16134" max="16134" width="17.75" style="19" customWidth="1"/>
    <col min="16135" max="16135" width="20.5" style="19" customWidth="1"/>
    <col min="16136" max="16136" width="7.375" style="19" customWidth="1"/>
    <col min="16137" max="16137" width="7.125" style="19" customWidth="1"/>
    <col min="16138" max="16138" width="8.75" style="19" customWidth="1"/>
    <col min="16139" max="16139" width="9.625" style="19" customWidth="1"/>
    <col min="16140" max="16140" width="22.375" style="19" customWidth="1"/>
    <col min="16141" max="16384" width="9" style="19"/>
  </cols>
  <sheetData>
    <row r="1" spans="2:21" ht="20.25" customHeight="1" x14ac:dyDescent="0.15">
      <c r="B1" s="43" t="s">
        <v>411</v>
      </c>
    </row>
    <row r="2" spans="2:21" ht="24" customHeight="1" thickBot="1" x14ac:dyDescent="0.2">
      <c r="D2" s="266" t="s">
        <v>298</v>
      </c>
      <c r="E2" s="266"/>
      <c r="F2" s="266"/>
      <c r="G2" s="266"/>
    </row>
    <row r="3" spans="2:21" ht="26.25" customHeight="1" thickTop="1" x14ac:dyDescent="0.15">
      <c r="C3" s="267"/>
      <c r="D3" s="267"/>
      <c r="E3" s="166" t="s">
        <v>297</v>
      </c>
      <c r="F3" s="167"/>
      <c r="G3" s="168" t="s">
        <v>300</v>
      </c>
      <c r="H3" s="175"/>
      <c r="I3" s="176"/>
      <c r="K3" s="170"/>
      <c r="L3" s="171"/>
      <c r="M3" s="171"/>
      <c r="N3" s="171"/>
      <c r="P3" s="100"/>
    </row>
    <row r="4" spans="2:21" ht="20.25" customHeight="1" x14ac:dyDescent="0.15">
      <c r="B4" s="19" t="s">
        <v>293</v>
      </c>
      <c r="C4" s="268"/>
      <c r="D4" s="268"/>
      <c r="H4" s="175"/>
      <c r="I4" s="176"/>
      <c r="K4" s="170"/>
      <c r="L4" s="265" t="s">
        <v>301</v>
      </c>
      <c r="M4" s="265"/>
      <c r="N4" s="171"/>
      <c r="P4" s="100"/>
    </row>
    <row r="5" spans="2:21" ht="20.25" customHeight="1" x14ac:dyDescent="0.15">
      <c r="B5" s="165" t="s">
        <v>294</v>
      </c>
      <c r="C5" s="268"/>
      <c r="D5" s="268"/>
      <c r="H5" s="175" t="s">
        <v>299</v>
      </c>
      <c r="I5" s="176"/>
      <c r="K5" s="170"/>
      <c r="L5" s="177"/>
      <c r="M5" s="177"/>
      <c r="N5" s="171"/>
      <c r="P5" s="100"/>
    </row>
    <row r="6" spans="2:21" ht="20.25" customHeight="1" x14ac:dyDescent="0.15">
      <c r="B6" s="165" t="s">
        <v>295</v>
      </c>
      <c r="C6" s="268"/>
      <c r="D6" s="268"/>
      <c r="H6" s="175"/>
      <c r="I6" s="176"/>
      <c r="K6" s="170"/>
      <c r="L6" s="171"/>
      <c r="M6" s="171"/>
      <c r="N6" s="171"/>
      <c r="P6" s="100"/>
    </row>
    <row r="7" spans="2:21" ht="20.25" customHeight="1" x14ac:dyDescent="0.15">
      <c r="B7" s="165" t="s">
        <v>296</v>
      </c>
      <c r="C7" s="268"/>
      <c r="D7" s="268"/>
      <c r="H7" s="175"/>
      <c r="I7" s="176"/>
      <c r="K7" s="170"/>
      <c r="L7" s="171"/>
      <c r="M7" s="171"/>
      <c r="N7" s="171"/>
      <c r="P7" s="100"/>
    </row>
    <row r="8" spans="2:21" ht="20.25" customHeight="1" thickBot="1" x14ac:dyDescent="0.2">
      <c r="K8" s="170"/>
      <c r="L8" s="171"/>
      <c r="M8" s="171"/>
      <c r="N8" s="171"/>
      <c r="P8" s="100"/>
    </row>
    <row r="9" spans="2:21" ht="25.5" customHeight="1" x14ac:dyDescent="0.15">
      <c r="B9" s="273" t="s">
        <v>288</v>
      </c>
      <c r="C9" s="274"/>
      <c r="D9" s="272">
        <f>E11*F11</f>
        <v>268671.77794871794</v>
      </c>
      <c r="E9" s="272"/>
      <c r="F9" s="159"/>
      <c r="G9" s="99"/>
      <c r="H9" s="270" t="s">
        <v>309</v>
      </c>
      <c r="I9" s="271"/>
      <c r="J9" s="94"/>
      <c r="K9" s="172"/>
      <c r="L9" s="171"/>
      <c r="M9" s="171"/>
      <c r="N9" s="171"/>
    </row>
    <row r="10" spans="2:21" ht="25.5" customHeight="1" x14ac:dyDescent="0.15">
      <c r="B10" s="257" t="s">
        <v>171</v>
      </c>
      <c r="C10" s="258"/>
      <c r="D10" s="92" t="s">
        <v>172</v>
      </c>
      <c r="E10" s="93" t="s">
        <v>173</v>
      </c>
      <c r="F10" s="98" t="s">
        <v>174</v>
      </c>
      <c r="G10" s="98" t="s">
        <v>175</v>
      </c>
      <c r="H10" s="258" t="s">
        <v>176</v>
      </c>
      <c r="I10" s="269"/>
      <c r="J10" s="72"/>
      <c r="K10" s="171"/>
      <c r="L10" s="171"/>
      <c r="M10" s="171"/>
      <c r="N10" s="173"/>
      <c r="O10" s="102"/>
    </row>
    <row r="11" spans="2:21" ht="25.5" customHeight="1" x14ac:dyDescent="0.2">
      <c r="B11" s="257" t="s">
        <v>177</v>
      </c>
      <c r="C11" s="258"/>
      <c r="D11" s="92" t="s">
        <v>178</v>
      </c>
      <c r="E11" s="93">
        <f>M11</f>
        <v>50</v>
      </c>
      <c r="F11" s="206">
        <f>G27</f>
        <v>5373.4355589743591</v>
      </c>
      <c r="G11" s="152"/>
      <c r="H11" s="148" t="s">
        <v>378</v>
      </c>
      <c r="I11" s="161" t="str">
        <f>IF(COUNTIF(M15,"*（夜間）*"),"夜間作業 ","昼間作業 ")</f>
        <v xml:space="preserve">昼間作業 </v>
      </c>
      <c r="K11" s="170"/>
      <c r="L11" s="171" t="s">
        <v>302</v>
      </c>
      <c r="M11" s="174">
        <v>50</v>
      </c>
      <c r="N11" s="173"/>
      <c r="O11" s="102"/>
      <c r="Q11" s="193"/>
      <c r="U11" s="208">
        <f>E11*F11</f>
        <v>268671.77794871794</v>
      </c>
    </row>
    <row r="12" spans="2:21" ht="25.5" customHeight="1" x14ac:dyDescent="0.2">
      <c r="B12" s="257"/>
      <c r="C12" s="259"/>
      <c r="D12" s="92"/>
      <c r="E12" s="93"/>
      <c r="F12" s="152"/>
      <c r="G12" s="152"/>
      <c r="H12" s="148"/>
      <c r="I12" s="161"/>
      <c r="K12" s="170"/>
      <c r="L12" s="171"/>
      <c r="M12" s="173"/>
      <c r="N12" s="173"/>
      <c r="O12" s="102"/>
      <c r="P12" s="192"/>
      <c r="Q12" s="193"/>
    </row>
    <row r="13" spans="2:21" ht="25.5" customHeight="1" x14ac:dyDescent="0.2">
      <c r="B13" s="149" t="s">
        <v>291</v>
      </c>
      <c r="C13" s="164">
        <f>B26</f>
        <v>50</v>
      </c>
      <c r="D13" s="92"/>
      <c r="E13" s="93"/>
      <c r="F13" s="152"/>
      <c r="G13" s="152"/>
      <c r="H13" s="224" t="str">
        <f>IF(M11&gt;=50,"施工規模50以上",IF(M11&gt;=30,"施工規模30～49",IF(M11&gt;=10,"施工規模10～29","施工規模10未満")))</f>
        <v>施工規模50以上</v>
      </c>
      <c r="I13" s="190"/>
      <c r="K13" s="170"/>
      <c r="L13" s="171" t="s">
        <v>84</v>
      </c>
      <c r="M13" s="171"/>
      <c r="N13" s="173"/>
      <c r="O13" s="102"/>
      <c r="P13" s="192"/>
      <c r="Q13" s="193"/>
    </row>
    <row r="14" spans="2:21" ht="25.5" customHeight="1" x14ac:dyDescent="0.2">
      <c r="B14" s="149" t="s">
        <v>419</v>
      </c>
      <c r="C14" s="225">
        <f>K14</f>
        <v>1</v>
      </c>
      <c r="D14" s="92"/>
      <c r="E14" s="93"/>
      <c r="F14" s="152"/>
      <c r="G14" s="152"/>
      <c r="H14" s="72" t="s">
        <v>413</v>
      </c>
      <c r="I14" s="189" t="str">
        <f>M14</f>
        <v>0～10%</v>
      </c>
      <c r="K14" s="229">
        <f>VLOOKUP(M14,Q114:R117,2,FALSE)</f>
        <v>1</v>
      </c>
      <c r="L14" s="171" t="s">
        <v>433</v>
      </c>
      <c r="M14" s="186" t="s">
        <v>414</v>
      </c>
      <c r="N14" s="173"/>
      <c r="O14" s="102"/>
      <c r="P14" s="192"/>
      <c r="Q14" s="193"/>
    </row>
    <row r="15" spans="2:21" ht="25.5" customHeight="1" x14ac:dyDescent="0.2">
      <c r="B15" s="149" t="s">
        <v>180</v>
      </c>
      <c r="C15" s="150" t="s">
        <v>182</v>
      </c>
      <c r="D15" s="92" t="s">
        <v>186</v>
      </c>
      <c r="E15" s="93">
        <v>1</v>
      </c>
      <c r="F15" s="152">
        <f>VLOOKUP(M15,労務単価!C71:G174,4,FALSE)</f>
        <v>27700</v>
      </c>
      <c r="G15" s="152">
        <f t="shared" ref="G15:G20" si="0">E15*F15</f>
        <v>27700</v>
      </c>
      <c r="H15" s="148" t="str">
        <f>IF(COUNTIF(M15,"*（夜間）*"),"夜間割増賃金５割増を含む ","   ")</f>
        <v xml:space="preserve">   </v>
      </c>
      <c r="I15" s="190"/>
      <c r="K15" s="170"/>
      <c r="L15" s="173" t="s">
        <v>303</v>
      </c>
      <c r="M15" s="186" t="s">
        <v>48</v>
      </c>
      <c r="N15" s="173"/>
      <c r="O15" s="102"/>
      <c r="P15" s="192"/>
      <c r="Q15" s="193"/>
    </row>
    <row r="16" spans="2:21" ht="25.5" customHeight="1" x14ac:dyDescent="0.15">
      <c r="B16" s="149" t="s">
        <v>180</v>
      </c>
      <c r="C16" s="150" t="s">
        <v>183</v>
      </c>
      <c r="D16" s="92" t="s">
        <v>186</v>
      </c>
      <c r="E16" s="93">
        <v>1</v>
      </c>
      <c r="F16" s="152">
        <f>VLOOKUP(M15,労務単価!C72:G175,5,FALSE)</f>
        <v>23500</v>
      </c>
      <c r="G16" s="152">
        <f t="shared" si="0"/>
        <v>23500</v>
      </c>
      <c r="H16" s="148" t="str">
        <f>IF(COUNTIF(M15,"*（夜間）*"),"夜間割増賃金５割増を含む ","   ")</f>
        <v xml:space="preserve">   </v>
      </c>
      <c r="I16" s="190"/>
      <c r="K16" s="170"/>
      <c r="L16" s="171"/>
      <c r="M16" s="173" t="s">
        <v>287</v>
      </c>
      <c r="N16" s="173"/>
      <c r="O16" s="102"/>
    </row>
    <row r="17" spans="2:21" ht="25.5" customHeight="1" x14ac:dyDescent="0.15">
      <c r="B17" s="149" t="s">
        <v>179</v>
      </c>
      <c r="C17" s="150" t="s">
        <v>190</v>
      </c>
      <c r="D17" s="92" t="s">
        <v>187</v>
      </c>
      <c r="E17" s="93">
        <v>1</v>
      </c>
      <c r="F17" s="152">
        <f>VLOOKUP(Q242,機械損料表!C4:R15,16,FALSE)</f>
        <v>9330</v>
      </c>
      <c r="G17" s="152">
        <f t="shared" si="0"/>
        <v>9330</v>
      </c>
      <c r="H17" s="148" t="str">
        <f>Q242</f>
        <v>トラック３～３．５ｔ</v>
      </c>
      <c r="I17" s="189" t="s">
        <v>289</v>
      </c>
      <c r="K17" s="170"/>
      <c r="L17" s="171"/>
      <c r="M17" s="171"/>
      <c r="N17" s="173"/>
      <c r="O17" s="102"/>
    </row>
    <row r="18" spans="2:21" ht="25.5" customHeight="1" x14ac:dyDescent="0.15">
      <c r="B18" s="149" t="s">
        <v>181</v>
      </c>
      <c r="C18" s="150" t="s">
        <v>202</v>
      </c>
      <c r="D18" s="92" t="s">
        <v>187</v>
      </c>
      <c r="E18" s="93">
        <v>1</v>
      </c>
      <c r="F18" s="152">
        <f>VLOOKUP(Q243,機械損料表!C5:R16,16,FALSE)</f>
        <v>3180</v>
      </c>
      <c r="G18" s="152">
        <f t="shared" si="0"/>
        <v>3180</v>
      </c>
      <c r="H18" s="148" t="str">
        <f>Q243</f>
        <v>コアマシン 25cm級</v>
      </c>
      <c r="I18" s="161" t="str">
        <f>IF(COUNTIF(Q243,"*エンジン*"),"（燃料を含む） ","　 ")</f>
        <v xml:space="preserve">　 </v>
      </c>
      <c r="K18" s="170"/>
      <c r="L18" s="171"/>
      <c r="M18" s="171"/>
      <c r="N18" s="173"/>
      <c r="O18" s="102"/>
    </row>
    <row r="19" spans="2:21" ht="25.5" customHeight="1" x14ac:dyDescent="0.15">
      <c r="B19" s="149" t="s">
        <v>181</v>
      </c>
      <c r="C19" s="150" t="s">
        <v>204</v>
      </c>
      <c r="D19" s="92" t="s">
        <v>187</v>
      </c>
      <c r="E19" s="93">
        <v>1</v>
      </c>
      <c r="F19" s="152">
        <f>VLOOKUP(Q244,機械損料表!C5:R16,16,FALSE)</f>
        <v>3640</v>
      </c>
      <c r="G19" s="152">
        <f t="shared" si="0"/>
        <v>3640</v>
      </c>
      <c r="H19" s="148" t="str">
        <f>Q244</f>
        <v>発電機 10.5/13kVA</v>
      </c>
      <c r="I19" s="189" t="s">
        <v>289</v>
      </c>
      <c r="K19" s="170"/>
      <c r="L19" s="171"/>
      <c r="M19" s="171"/>
      <c r="N19" s="173"/>
      <c r="O19" s="102"/>
    </row>
    <row r="20" spans="2:21" ht="25.5" customHeight="1" x14ac:dyDescent="0.15">
      <c r="B20" s="149" t="s">
        <v>181</v>
      </c>
      <c r="C20" s="150" t="s">
        <v>322</v>
      </c>
      <c r="D20" s="92" t="s">
        <v>187</v>
      </c>
      <c r="E20" s="93">
        <v>1</v>
      </c>
      <c r="F20" s="152">
        <f>VLOOKUP(Q245,機械損料表!C6:R17,12,FALSE)</f>
        <v>1017</v>
      </c>
      <c r="G20" s="152">
        <f t="shared" si="0"/>
        <v>1017</v>
      </c>
      <c r="H20" s="148" t="str">
        <f>Q245</f>
        <v>工事用高圧洗浄機</v>
      </c>
      <c r="I20" s="189"/>
      <c r="K20" s="170"/>
      <c r="L20" s="171"/>
      <c r="M20" s="171"/>
      <c r="N20" s="173"/>
      <c r="O20" s="102"/>
    </row>
    <row r="21" spans="2:21" ht="25.5" customHeight="1" x14ac:dyDescent="0.15">
      <c r="B21" s="149" t="s">
        <v>184</v>
      </c>
      <c r="C21" s="150" t="s">
        <v>185</v>
      </c>
      <c r="D21" s="92" t="s">
        <v>188</v>
      </c>
      <c r="E21" s="93">
        <f>B26/(消耗工具損料!G7/K21)</f>
        <v>0.54336577077540937</v>
      </c>
      <c r="F21" s="152">
        <f>消耗工具損料!D7</f>
        <v>166000</v>
      </c>
      <c r="G21" s="152">
        <f>(E21*F21)</f>
        <v>90198.717948717953</v>
      </c>
      <c r="H21" s="169" t="s">
        <v>355</v>
      </c>
      <c r="I21" s="189" t="str">
        <f>M21</f>
        <v>アスファルト</v>
      </c>
      <c r="K21" s="220">
        <f>VLOOKUP(M21,消耗工具損料!B16:C17,2,FALSE)</f>
        <v>1</v>
      </c>
      <c r="L21" s="171" t="s">
        <v>304</v>
      </c>
      <c r="M21" s="186" t="s">
        <v>285</v>
      </c>
      <c r="N21" s="170"/>
      <c r="O21" s="102"/>
    </row>
    <row r="22" spans="2:21" ht="25.5" customHeight="1" x14ac:dyDescent="0.15">
      <c r="B22" s="149" t="s">
        <v>184</v>
      </c>
      <c r="C22" s="150" t="s">
        <v>443</v>
      </c>
      <c r="D22" s="92" t="s">
        <v>189</v>
      </c>
      <c r="E22" s="93">
        <f>ROUNDUP(B26,0)</f>
        <v>50</v>
      </c>
      <c r="F22" s="152">
        <f>VLOOKUP(M22,ケーズル価格表!D20:G21,4,FALSE)</f>
        <v>1900</v>
      </c>
      <c r="G22" s="152">
        <f>E22*F22</f>
        <v>95000</v>
      </c>
      <c r="H22" s="148" t="s">
        <v>332</v>
      </c>
      <c r="I22" s="189" t="str">
        <f>M22</f>
        <v>PVC</v>
      </c>
      <c r="K22" s="170"/>
      <c r="L22" s="247" t="s">
        <v>446</v>
      </c>
      <c r="M22" s="186" t="s">
        <v>449</v>
      </c>
      <c r="N22" s="173"/>
      <c r="O22" s="102"/>
    </row>
    <row r="23" spans="2:21" ht="25.5" customHeight="1" x14ac:dyDescent="0.15">
      <c r="B23" s="149" t="s">
        <v>184</v>
      </c>
      <c r="C23" s="150" t="s">
        <v>347</v>
      </c>
      <c r="D23" s="92" t="s">
        <v>188</v>
      </c>
      <c r="E23" s="93">
        <f>B26/50</f>
        <v>1</v>
      </c>
      <c r="F23" s="152">
        <f>ケーズル価格表!G25</f>
        <v>2800</v>
      </c>
      <c r="G23" s="152">
        <f>E23*F23</f>
        <v>2800</v>
      </c>
      <c r="H23" s="148" t="s">
        <v>349</v>
      </c>
      <c r="I23" s="190"/>
      <c r="K23" s="170"/>
      <c r="L23" s="171"/>
      <c r="M23" s="171"/>
      <c r="N23" s="171"/>
      <c r="P23" s="160"/>
    </row>
    <row r="24" spans="2:21" ht="25.5" customHeight="1" x14ac:dyDescent="0.15">
      <c r="B24" s="149"/>
      <c r="C24" s="150"/>
      <c r="D24" s="92"/>
      <c r="E24" s="93"/>
      <c r="F24" s="152"/>
      <c r="G24" s="152"/>
      <c r="H24" s="148"/>
      <c r="I24" s="190"/>
      <c r="K24" s="170"/>
      <c r="L24" s="171"/>
      <c r="M24" s="173"/>
      <c r="N24" s="173"/>
      <c r="O24" s="102"/>
    </row>
    <row r="25" spans="2:21" ht="25.5" customHeight="1" x14ac:dyDescent="0.15">
      <c r="B25" s="257" t="s">
        <v>435</v>
      </c>
      <c r="C25" s="258"/>
      <c r="D25" s="92"/>
      <c r="E25" s="93">
        <v>0.18</v>
      </c>
      <c r="F25" s="152">
        <f>SUM(G15:G20)</f>
        <v>68367</v>
      </c>
      <c r="G25" s="152">
        <f>E25*F25</f>
        <v>12306.06</v>
      </c>
      <c r="H25" s="169" t="s">
        <v>325</v>
      </c>
      <c r="I25" s="190"/>
      <c r="K25" s="170"/>
      <c r="L25" s="171"/>
      <c r="M25" s="171"/>
      <c r="N25" s="171"/>
    </row>
    <row r="26" spans="2:21" ht="25.5" customHeight="1" thickBot="1" x14ac:dyDescent="0.2">
      <c r="B26" s="260">
        <f>(VLOOKUP(H13,P108:Q111,2,FALSE))*K14</f>
        <v>50</v>
      </c>
      <c r="C26" s="261"/>
      <c r="D26" s="153"/>
      <c r="E26" s="154"/>
      <c r="F26" s="155"/>
      <c r="G26" s="243">
        <f>SUM(G15:G25)</f>
        <v>268671.77794871794</v>
      </c>
      <c r="H26" s="151"/>
      <c r="I26" s="191"/>
      <c r="K26" s="170"/>
      <c r="L26" s="171"/>
      <c r="M26" s="171"/>
      <c r="N26" s="171"/>
      <c r="U26" s="209">
        <f>G26</f>
        <v>268671.77794871794</v>
      </c>
    </row>
    <row r="27" spans="2:21" ht="25.5" customHeight="1" thickTop="1" thickBot="1" x14ac:dyDescent="0.2">
      <c r="B27" s="262">
        <v>1</v>
      </c>
      <c r="C27" s="263"/>
      <c r="D27" s="156"/>
      <c r="E27" s="157"/>
      <c r="F27" s="158"/>
      <c r="G27" s="205">
        <f>G26/B26</f>
        <v>5373.4355589743591</v>
      </c>
      <c r="H27" s="147"/>
      <c r="I27" s="162"/>
      <c r="K27" s="170"/>
      <c r="L27" s="171"/>
      <c r="M27" s="171"/>
      <c r="N27" s="171"/>
      <c r="U27" s="208">
        <f>G27*E11</f>
        <v>268671.77794871794</v>
      </c>
    </row>
    <row r="28" spans="2:21" ht="73.5" customHeight="1" x14ac:dyDescent="0.15">
      <c r="F28" s="108"/>
      <c r="G28" s="108"/>
      <c r="P28" s="100"/>
    </row>
    <row r="29" spans="2:21" x14ac:dyDescent="0.15">
      <c r="L29" s="90"/>
      <c r="M29" s="90"/>
      <c r="N29" s="90"/>
      <c r="O29" s="90"/>
    </row>
    <row r="30" spans="2:21" x14ac:dyDescent="0.15">
      <c r="L30" s="90"/>
      <c r="M30" s="90"/>
      <c r="N30" s="90"/>
      <c r="O30" s="90"/>
    </row>
    <row r="31" spans="2:21" x14ac:dyDescent="0.15">
      <c r="L31" s="90"/>
      <c r="M31" s="90"/>
      <c r="N31" s="90"/>
      <c r="O31" s="90"/>
    </row>
    <row r="32" spans="2:21" x14ac:dyDescent="0.15">
      <c r="L32" s="90"/>
      <c r="M32" s="90"/>
      <c r="N32" s="90"/>
      <c r="O32" s="90"/>
    </row>
    <row r="33" spans="12:15" x14ac:dyDescent="0.15">
      <c r="L33" s="90"/>
      <c r="M33" s="90"/>
      <c r="N33" s="90"/>
      <c r="O33" s="90"/>
    </row>
    <row r="34" spans="12:15" x14ac:dyDescent="0.15">
      <c r="L34" s="90"/>
      <c r="M34" s="90"/>
      <c r="N34" s="90"/>
      <c r="O34" s="90"/>
    </row>
    <row r="35" spans="12:15" x14ac:dyDescent="0.15">
      <c r="L35" s="90"/>
      <c r="M35" s="90"/>
      <c r="N35" s="90"/>
      <c r="O35" s="90"/>
    </row>
    <row r="36" spans="12:15" x14ac:dyDescent="0.15">
      <c r="L36" s="90"/>
      <c r="M36" s="90"/>
      <c r="N36" s="90"/>
      <c r="O36" s="90"/>
    </row>
    <row r="37" spans="12:15" x14ac:dyDescent="0.15">
      <c r="L37" s="90"/>
      <c r="M37" s="90"/>
      <c r="N37" s="90"/>
      <c r="O37" s="90"/>
    </row>
    <row r="38" spans="12:15" x14ac:dyDescent="0.15">
      <c r="L38" s="90"/>
      <c r="M38" s="90"/>
      <c r="N38" s="90"/>
      <c r="O38" s="90"/>
    </row>
    <row r="39" spans="12:15" x14ac:dyDescent="0.15">
      <c r="L39" s="90"/>
      <c r="M39" s="90"/>
      <c r="N39" s="90"/>
      <c r="O39" s="90"/>
    </row>
    <row r="40" spans="12:15" x14ac:dyDescent="0.15">
      <c r="L40" s="90"/>
      <c r="M40" s="90"/>
      <c r="N40" s="90"/>
      <c r="O40" s="90"/>
    </row>
    <row r="41" spans="12:15" x14ac:dyDescent="0.15">
      <c r="L41" s="90"/>
      <c r="M41" s="90"/>
      <c r="N41" s="90"/>
      <c r="O41" s="90"/>
    </row>
    <row r="42" spans="12:15" x14ac:dyDescent="0.15">
      <c r="L42" s="90"/>
      <c r="M42" s="90"/>
      <c r="N42" s="90"/>
      <c r="O42" s="90"/>
    </row>
    <row r="43" spans="12:15" x14ac:dyDescent="0.15">
      <c r="L43" s="90"/>
      <c r="M43" s="90"/>
      <c r="N43" s="90"/>
      <c r="O43" s="90"/>
    </row>
    <row r="44" spans="12:15" x14ac:dyDescent="0.15">
      <c r="L44" s="90"/>
      <c r="M44" s="90"/>
      <c r="N44" s="90"/>
      <c r="O44" s="90"/>
    </row>
    <row r="45" spans="12:15" x14ac:dyDescent="0.15">
      <c r="L45" s="90"/>
      <c r="M45" s="90"/>
      <c r="N45" s="90"/>
      <c r="O45" s="90"/>
    </row>
    <row r="46" spans="12:15" x14ac:dyDescent="0.15">
      <c r="L46" s="90"/>
      <c r="M46" s="90"/>
      <c r="N46" s="90"/>
      <c r="O46" s="90"/>
    </row>
    <row r="47" spans="12:15" x14ac:dyDescent="0.15">
      <c r="L47" s="90"/>
      <c r="M47" s="90"/>
      <c r="N47" s="90"/>
      <c r="O47" s="90"/>
    </row>
    <row r="48" spans="12:15" x14ac:dyDescent="0.15">
      <c r="L48" s="90"/>
      <c r="M48" s="90"/>
      <c r="N48" s="90"/>
      <c r="O48" s="90"/>
    </row>
    <row r="49" spans="12:15" x14ac:dyDescent="0.15">
      <c r="L49" s="90"/>
      <c r="M49" s="90"/>
      <c r="N49" s="90"/>
      <c r="O49" s="90"/>
    </row>
    <row r="50" spans="12:15" x14ac:dyDescent="0.15">
      <c r="L50" s="90"/>
      <c r="M50" s="90"/>
      <c r="N50" s="90"/>
      <c r="O50" s="90"/>
    </row>
    <row r="51" spans="12:15" x14ac:dyDescent="0.15">
      <c r="L51" s="90"/>
      <c r="M51" s="90"/>
      <c r="N51" s="90"/>
      <c r="O51" s="90"/>
    </row>
    <row r="52" spans="12:15" x14ac:dyDescent="0.15">
      <c r="L52" s="90"/>
      <c r="M52" s="90"/>
      <c r="N52" s="90"/>
      <c r="O52" s="90"/>
    </row>
    <row r="53" spans="12:15" x14ac:dyDescent="0.15">
      <c r="L53" s="90"/>
      <c r="M53" s="90"/>
      <c r="N53" s="90"/>
      <c r="O53" s="90"/>
    </row>
    <row r="54" spans="12:15" x14ac:dyDescent="0.15">
      <c r="L54" s="90"/>
      <c r="M54" s="90"/>
      <c r="N54" s="90"/>
      <c r="O54" s="90"/>
    </row>
    <row r="55" spans="12:15" x14ac:dyDescent="0.15">
      <c r="L55" s="90"/>
      <c r="M55" s="90"/>
      <c r="N55" s="90"/>
      <c r="O55" s="90"/>
    </row>
    <row r="56" spans="12:15" x14ac:dyDescent="0.15">
      <c r="L56" s="90"/>
      <c r="M56" s="90"/>
      <c r="N56" s="90"/>
      <c r="O56" s="90"/>
    </row>
    <row r="57" spans="12:15" x14ac:dyDescent="0.15">
      <c r="L57" s="90"/>
      <c r="M57" s="90"/>
      <c r="N57" s="90"/>
      <c r="O57" s="90"/>
    </row>
    <row r="58" spans="12:15" x14ac:dyDescent="0.15">
      <c r="L58" s="90"/>
      <c r="M58" s="90"/>
      <c r="N58" s="90"/>
      <c r="O58" s="90"/>
    </row>
    <row r="59" spans="12:15" x14ac:dyDescent="0.15">
      <c r="L59" s="90"/>
      <c r="M59" s="90"/>
      <c r="N59" s="90"/>
      <c r="O59" s="90"/>
    </row>
    <row r="60" spans="12:15" x14ac:dyDescent="0.15">
      <c r="L60" s="90"/>
      <c r="M60" s="90"/>
      <c r="N60" s="90"/>
      <c r="O60" s="90"/>
    </row>
    <row r="61" spans="12:15" x14ac:dyDescent="0.15">
      <c r="L61" s="90"/>
      <c r="M61" s="90"/>
      <c r="N61" s="90"/>
      <c r="O61" s="90"/>
    </row>
    <row r="62" spans="12:15" x14ac:dyDescent="0.15">
      <c r="L62" s="90"/>
      <c r="M62" s="90"/>
      <c r="N62" s="90"/>
      <c r="O62" s="90"/>
    </row>
    <row r="63" spans="12:15" x14ac:dyDescent="0.15">
      <c r="L63" s="90"/>
      <c r="M63" s="90"/>
      <c r="N63" s="90"/>
      <c r="O63" s="90"/>
    </row>
    <row r="64" spans="12:15" x14ac:dyDescent="0.15">
      <c r="L64" s="90"/>
      <c r="M64" s="90"/>
      <c r="N64" s="90"/>
      <c r="O64" s="90"/>
    </row>
    <row r="65" spans="12:15" x14ac:dyDescent="0.15">
      <c r="L65" s="90"/>
      <c r="M65" s="90"/>
      <c r="N65" s="90"/>
      <c r="O65" s="90"/>
    </row>
    <row r="66" spans="12:15" x14ac:dyDescent="0.15">
      <c r="L66" s="90"/>
      <c r="M66" s="90"/>
      <c r="N66" s="90"/>
      <c r="O66" s="90"/>
    </row>
    <row r="67" spans="12:15" x14ac:dyDescent="0.15">
      <c r="L67" s="90"/>
      <c r="M67" s="90"/>
      <c r="N67" s="90"/>
      <c r="O67" s="90"/>
    </row>
    <row r="68" spans="12:15" x14ac:dyDescent="0.15">
      <c r="L68" s="90"/>
      <c r="M68" s="90"/>
      <c r="N68" s="90"/>
      <c r="O68" s="90"/>
    </row>
    <row r="69" spans="12:15" x14ac:dyDescent="0.15">
      <c r="L69" s="90"/>
      <c r="M69" s="90"/>
      <c r="N69" s="90"/>
      <c r="O69" s="90"/>
    </row>
    <row r="70" spans="12:15" x14ac:dyDescent="0.15">
      <c r="L70" s="90"/>
      <c r="M70" s="90"/>
      <c r="N70" s="90"/>
      <c r="O70" s="90"/>
    </row>
    <row r="71" spans="12:15" x14ac:dyDescent="0.15">
      <c r="L71" s="90"/>
      <c r="M71" s="90"/>
      <c r="N71" s="90"/>
      <c r="O71" s="90"/>
    </row>
    <row r="72" spans="12:15" x14ac:dyDescent="0.15">
      <c r="L72" s="90"/>
      <c r="M72" s="90"/>
      <c r="N72" s="90"/>
      <c r="O72" s="90"/>
    </row>
    <row r="73" spans="12:15" x14ac:dyDescent="0.15">
      <c r="L73" s="90"/>
      <c r="M73" s="90"/>
      <c r="N73" s="90"/>
      <c r="O73" s="90"/>
    </row>
    <row r="74" spans="12:15" x14ac:dyDescent="0.15">
      <c r="L74" s="90"/>
      <c r="M74" s="90"/>
      <c r="N74" s="90"/>
      <c r="O74" s="90"/>
    </row>
    <row r="75" spans="12:15" x14ac:dyDescent="0.15">
      <c r="L75" s="90"/>
      <c r="M75" s="90"/>
      <c r="N75" s="90"/>
      <c r="O75" s="90"/>
    </row>
    <row r="76" spans="12:15" x14ac:dyDescent="0.15">
      <c r="L76" s="90"/>
      <c r="M76" s="90"/>
      <c r="N76" s="90"/>
      <c r="O76" s="90"/>
    </row>
    <row r="77" spans="12:15" x14ac:dyDescent="0.15">
      <c r="L77" s="90"/>
      <c r="M77" s="90"/>
      <c r="N77" s="90"/>
      <c r="O77" s="90"/>
    </row>
    <row r="78" spans="12:15" x14ac:dyDescent="0.15">
      <c r="L78" s="90"/>
      <c r="M78" s="90"/>
      <c r="N78" s="90"/>
      <c r="O78" s="90"/>
    </row>
    <row r="79" spans="12:15" x14ac:dyDescent="0.15">
      <c r="L79" s="90"/>
      <c r="M79" s="90"/>
      <c r="N79" s="90"/>
      <c r="O79" s="90"/>
    </row>
    <row r="80" spans="12:15" x14ac:dyDescent="0.15">
      <c r="L80" s="90"/>
      <c r="M80" s="90"/>
      <c r="N80" s="90"/>
      <c r="O80" s="90"/>
    </row>
    <row r="83" spans="16:17" x14ac:dyDescent="0.15">
      <c r="P83" s="195" t="s">
        <v>192</v>
      </c>
      <c r="Q83" s="196"/>
    </row>
    <row r="84" spans="16:17" x14ac:dyDescent="0.15">
      <c r="P84" s="256" t="s">
        <v>306</v>
      </c>
      <c r="Q84" s="198" t="s">
        <v>305</v>
      </c>
    </row>
    <row r="85" spans="16:17" x14ac:dyDescent="0.15">
      <c r="P85" s="256"/>
      <c r="Q85" s="198" t="s">
        <v>84</v>
      </c>
    </row>
    <row r="86" spans="16:17" x14ac:dyDescent="0.15">
      <c r="P86" s="256"/>
      <c r="Q86" s="198" t="s">
        <v>307</v>
      </c>
    </row>
    <row r="87" spans="16:17" x14ac:dyDescent="0.15">
      <c r="P87" s="196"/>
      <c r="Q87" s="196"/>
    </row>
    <row r="88" spans="16:17" x14ac:dyDescent="0.15">
      <c r="P88" s="195" t="s">
        <v>192</v>
      </c>
      <c r="Q88" s="196"/>
    </row>
    <row r="89" spans="16:17" x14ac:dyDescent="0.15">
      <c r="P89" s="256" t="s">
        <v>205</v>
      </c>
      <c r="Q89" s="198" t="s">
        <v>312</v>
      </c>
    </row>
    <row r="90" spans="16:17" x14ac:dyDescent="0.15">
      <c r="P90" s="256"/>
      <c r="Q90" s="198" t="s">
        <v>313</v>
      </c>
    </row>
    <row r="91" spans="16:17" x14ac:dyDescent="0.15">
      <c r="P91" s="256"/>
      <c r="Q91" s="198" t="s">
        <v>314</v>
      </c>
    </row>
    <row r="92" spans="16:17" x14ac:dyDescent="0.15">
      <c r="P92" s="196"/>
      <c r="Q92" s="196"/>
    </row>
    <row r="93" spans="16:17" x14ac:dyDescent="0.15">
      <c r="P93" s="195" t="s">
        <v>192</v>
      </c>
      <c r="Q93" s="196"/>
    </row>
    <row r="94" spans="16:17" x14ac:dyDescent="0.15">
      <c r="P94" s="256" t="s">
        <v>203</v>
      </c>
      <c r="Q94" s="198" t="s">
        <v>316</v>
      </c>
    </row>
    <row r="95" spans="16:17" x14ac:dyDescent="0.15">
      <c r="P95" s="256"/>
      <c r="Q95" s="198" t="s">
        <v>317</v>
      </c>
    </row>
    <row r="96" spans="16:17" x14ac:dyDescent="0.15">
      <c r="P96" s="256"/>
      <c r="Q96" s="198" t="s">
        <v>318</v>
      </c>
    </row>
    <row r="97" spans="16:19" x14ac:dyDescent="0.15">
      <c r="P97" s="256"/>
      <c r="Q97" s="198" t="s">
        <v>319</v>
      </c>
    </row>
    <row r="98" spans="16:19" x14ac:dyDescent="0.15">
      <c r="P98" s="256"/>
      <c r="Q98" s="198" t="s">
        <v>201</v>
      </c>
    </row>
    <row r="99" spans="16:19" x14ac:dyDescent="0.15">
      <c r="P99" s="196"/>
      <c r="Q99" s="196"/>
    </row>
    <row r="100" spans="16:19" x14ac:dyDescent="0.15">
      <c r="P100" s="195" t="s">
        <v>192</v>
      </c>
      <c r="Q100" s="196"/>
    </row>
    <row r="101" spans="16:19" x14ac:dyDescent="0.15">
      <c r="P101" s="256" t="s">
        <v>191</v>
      </c>
      <c r="Q101" s="198" t="s">
        <v>15</v>
      </c>
    </row>
    <row r="102" spans="16:19" x14ac:dyDescent="0.15">
      <c r="P102" s="256"/>
      <c r="Q102" s="198" t="s">
        <v>92</v>
      </c>
    </row>
    <row r="103" spans="16:19" x14ac:dyDescent="0.15">
      <c r="P103" s="256"/>
      <c r="Q103" s="198" t="s">
        <v>310</v>
      </c>
    </row>
    <row r="104" spans="16:19" x14ac:dyDescent="0.15">
      <c r="P104" s="196"/>
      <c r="Q104" s="196"/>
    </row>
    <row r="105" spans="16:19" x14ac:dyDescent="0.15">
      <c r="P105" s="196"/>
      <c r="Q105" s="196"/>
    </row>
    <row r="106" spans="16:19" x14ac:dyDescent="0.15">
      <c r="P106" s="196" t="s">
        <v>192</v>
      </c>
      <c r="Q106" s="197"/>
    </row>
    <row r="107" spans="16:19" x14ac:dyDescent="0.15">
      <c r="P107" s="264" t="s">
        <v>193</v>
      </c>
      <c r="Q107" s="264"/>
    </row>
    <row r="108" spans="16:19" x14ac:dyDescent="0.15">
      <c r="P108" s="197" t="s">
        <v>335</v>
      </c>
      <c r="Q108" s="197">
        <v>10</v>
      </c>
      <c r="S108" s="19" t="s">
        <v>16</v>
      </c>
    </row>
    <row r="109" spans="16:19" x14ac:dyDescent="0.15">
      <c r="P109" s="197" t="s">
        <v>336</v>
      </c>
      <c r="Q109" s="197">
        <v>20</v>
      </c>
      <c r="S109" s="19" t="s">
        <v>333</v>
      </c>
    </row>
    <row r="110" spans="16:19" x14ac:dyDescent="0.15">
      <c r="P110" s="197" t="s">
        <v>337</v>
      </c>
      <c r="Q110" s="197">
        <v>40</v>
      </c>
      <c r="S110" s="19" t="s">
        <v>333</v>
      </c>
    </row>
    <row r="111" spans="16:19" x14ac:dyDescent="0.15">
      <c r="P111" s="197" t="s">
        <v>338</v>
      </c>
      <c r="Q111" s="197">
        <v>50</v>
      </c>
      <c r="S111" s="19" t="s">
        <v>16</v>
      </c>
    </row>
    <row r="112" spans="16:19" x14ac:dyDescent="0.15">
      <c r="P112" s="197" t="s">
        <v>84</v>
      </c>
      <c r="Q112" s="197" t="s">
        <v>308</v>
      </c>
      <c r="S112" s="19" t="s">
        <v>334</v>
      </c>
    </row>
    <row r="113" spans="12:21" x14ac:dyDescent="0.15">
      <c r="P113" s="197" t="s">
        <v>412</v>
      </c>
      <c r="Q113" s="197"/>
    </row>
    <row r="114" spans="12:21" x14ac:dyDescent="0.15">
      <c r="P114" s="197" t="s">
        <v>420</v>
      </c>
      <c r="Q114" s="197" t="s">
        <v>415</v>
      </c>
      <c r="R114" s="196">
        <v>1</v>
      </c>
    </row>
    <row r="115" spans="12:21" x14ac:dyDescent="0.15">
      <c r="P115" s="197"/>
      <c r="Q115" s="197" t="s">
        <v>416</v>
      </c>
      <c r="R115" s="196">
        <v>0.5</v>
      </c>
    </row>
    <row r="116" spans="12:21" x14ac:dyDescent="0.15">
      <c r="P116" s="197"/>
      <c r="Q116" s="197" t="s">
        <v>417</v>
      </c>
      <c r="R116" s="196">
        <v>0.33</v>
      </c>
    </row>
    <row r="117" spans="12:21" x14ac:dyDescent="0.15">
      <c r="P117" s="197" t="s">
        <v>292</v>
      </c>
      <c r="Q117" s="197" t="s">
        <v>418</v>
      </c>
      <c r="R117" s="196">
        <v>0.25</v>
      </c>
    </row>
    <row r="118" spans="12:21" x14ac:dyDescent="0.15">
      <c r="P118" s="196"/>
      <c r="Q118" s="196"/>
    </row>
    <row r="119" spans="12:21" x14ac:dyDescent="0.15">
      <c r="P119" s="196"/>
      <c r="Q119" s="196"/>
    </row>
    <row r="120" spans="12:21" x14ac:dyDescent="0.15">
      <c r="L120" s="90"/>
      <c r="M120" s="90"/>
      <c r="N120" s="90"/>
      <c r="O120" s="90"/>
      <c r="P120" s="195" t="s">
        <v>192</v>
      </c>
      <c r="Q120" s="196"/>
    </row>
    <row r="121" spans="12:21" ht="13.5" customHeight="1" x14ac:dyDescent="0.15">
      <c r="L121" s="90"/>
      <c r="M121" s="90"/>
      <c r="N121" s="90"/>
      <c r="O121" s="90"/>
      <c r="P121" s="256" t="s">
        <v>194</v>
      </c>
      <c r="Q121" s="199" t="s">
        <v>439</v>
      </c>
      <c r="U121" s="199"/>
    </row>
    <row r="122" spans="12:21" x14ac:dyDescent="0.15">
      <c r="L122" s="90"/>
      <c r="M122" s="90"/>
      <c r="N122" s="90"/>
      <c r="O122" s="90"/>
      <c r="P122" s="256"/>
      <c r="Q122" s="199" t="s">
        <v>361</v>
      </c>
      <c r="U122" s="199"/>
    </row>
    <row r="123" spans="12:21" x14ac:dyDescent="0.15">
      <c r="L123" s="90"/>
      <c r="M123" s="90"/>
      <c r="N123" s="90"/>
      <c r="O123" s="90"/>
      <c r="P123" s="256"/>
      <c r="Q123" s="199" t="s">
        <v>376</v>
      </c>
      <c r="U123" s="199"/>
    </row>
    <row r="124" spans="12:21" x14ac:dyDescent="0.15">
      <c r="L124" s="90"/>
      <c r="M124" s="90"/>
      <c r="N124" s="90"/>
      <c r="O124" s="90"/>
      <c r="P124" s="256"/>
      <c r="Q124" s="199" t="s">
        <v>377</v>
      </c>
      <c r="U124" s="199"/>
    </row>
    <row r="125" spans="12:21" x14ac:dyDescent="0.15">
      <c r="L125" s="90"/>
      <c r="M125" s="90"/>
      <c r="N125" s="90"/>
      <c r="O125" s="90"/>
      <c r="P125" s="256"/>
      <c r="Q125" s="199" t="s">
        <v>356</v>
      </c>
      <c r="U125" s="199"/>
    </row>
    <row r="126" spans="12:21" x14ac:dyDescent="0.15">
      <c r="P126" s="196"/>
      <c r="Q126" s="196"/>
    </row>
    <row r="127" spans="12:21" x14ac:dyDescent="0.15">
      <c r="P127" s="195" t="s">
        <v>192</v>
      </c>
      <c r="Q127" s="196"/>
    </row>
    <row r="128" spans="12:21" x14ac:dyDescent="0.15">
      <c r="P128" s="256" t="s">
        <v>284</v>
      </c>
      <c r="Q128" s="196" t="s">
        <v>285</v>
      </c>
    </row>
    <row r="129" spans="12:17" x14ac:dyDescent="0.15">
      <c r="P129" s="256"/>
      <c r="Q129" s="196" t="s">
        <v>286</v>
      </c>
    </row>
    <row r="130" spans="12:17" x14ac:dyDescent="0.15">
      <c r="P130" s="200"/>
      <c r="Q130" s="196"/>
    </row>
    <row r="131" spans="12:17" x14ac:dyDescent="0.15">
      <c r="P131" s="248" t="s">
        <v>448</v>
      </c>
      <c r="Q131" s="196"/>
    </row>
    <row r="132" spans="12:17" x14ac:dyDescent="0.15">
      <c r="P132" s="256" t="s">
        <v>447</v>
      </c>
      <c r="Q132" s="196" t="s">
        <v>449</v>
      </c>
    </row>
    <row r="133" spans="12:17" x14ac:dyDescent="0.15">
      <c r="P133" s="256"/>
      <c r="Q133" s="199" t="s">
        <v>451</v>
      </c>
    </row>
    <row r="134" spans="12:17" x14ac:dyDescent="0.15">
      <c r="P134" s="196"/>
      <c r="Q134" s="196"/>
    </row>
    <row r="135" spans="12:17" x14ac:dyDescent="0.15">
      <c r="L135" s="90"/>
      <c r="M135" s="90"/>
      <c r="N135" s="90"/>
      <c r="O135" s="90"/>
      <c r="P135" s="194" t="s">
        <v>195</v>
      </c>
      <c r="Q135" s="196"/>
    </row>
    <row r="136" spans="12:17" ht="27" x14ac:dyDescent="0.15">
      <c r="L136" s="90"/>
      <c r="M136" s="90"/>
      <c r="N136" s="90"/>
      <c r="O136" s="90"/>
      <c r="P136" s="200" t="s">
        <v>165</v>
      </c>
      <c r="Q136" s="201" t="s">
        <v>18</v>
      </c>
    </row>
    <row r="137" spans="12:17" x14ac:dyDescent="0.15">
      <c r="L137" s="90"/>
      <c r="M137" s="90"/>
      <c r="N137" s="90"/>
      <c r="O137" s="90"/>
      <c r="P137" s="196" t="s">
        <v>22</v>
      </c>
      <c r="Q137" s="196" t="s">
        <v>23</v>
      </c>
    </row>
    <row r="138" spans="12:17" x14ac:dyDescent="0.15">
      <c r="L138" s="90"/>
      <c r="M138" s="90"/>
      <c r="N138" s="90"/>
      <c r="O138" s="90"/>
      <c r="P138" s="196"/>
      <c r="Q138" s="196" t="s">
        <v>118</v>
      </c>
    </row>
    <row r="139" spans="12:17" x14ac:dyDescent="0.15">
      <c r="L139" s="90"/>
      <c r="M139" s="90"/>
      <c r="N139" s="90"/>
      <c r="O139" s="90"/>
      <c r="P139" s="196"/>
      <c r="Q139" s="196"/>
    </row>
    <row r="140" spans="12:17" x14ac:dyDescent="0.15">
      <c r="L140" s="90"/>
      <c r="M140" s="90"/>
      <c r="N140" s="90"/>
      <c r="O140" s="90"/>
      <c r="P140" s="196" t="s">
        <v>24</v>
      </c>
      <c r="Q140" s="196" t="s">
        <v>25</v>
      </c>
    </row>
    <row r="141" spans="12:17" x14ac:dyDescent="0.15">
      <c r="L141" s="90"/>
      <c r="M141" s="90"/>
      <c r="N141" s="90"/>
      <c r="O141" s="90"/>
      <c r="P141" s="196"/>
      <c r="Q141" s="196" t="s">
        <v>119</v>
      </c>
    </row>
    <row r="142" spans="12:17" x14ac:dyDescent="0.15">
      <c r="L142" s="90"/>
      <c r="M142" s="90"/>
      <c r="N142" s="90"/>
      <c r="O142" s="90"/>
      <c r="P142" s="196"/>
      <c r="Q142" s="196" t="s">
        <v>26</v>
      </c>
    </row>
    <row r="143" spans="12:17" x14ac:dyDescent="0.15">
      <c r="L143" s="90"/>
      <c r="M143" s="90"/>
      <c r="N143" s="90"/>
      <c r="O143" s="90"/>
      <c r="P143" s="196"/>
      <c r="Q143" s="196" t="s">
        <v>120</v>
      </c>
    </row>
    <row r="144" spans="12:17" x14ac:dyDescent="0.15">
      <c r="L144" s="90"/>
      <c r="M144" s="90"/>
      <c r="N144" s="90"/>
      <c r="O144" s="90"/>
      <c r="P144" s="196"/>
      <c r="Q144" s="196" t="s">
        <v>27</v>
      </c>
    </row>
    <row r="145" spans="12:17" x14ac:dyDescent="0.15">
      <c r="L145" s="90"/>
      <c r="M145" s="90"/>
      <c r="N145" s="90"/>
      <c r="O145" s="90"/>
      <c r="P145" s="196"/>
      <c r="Q145" s="196" t="s">
        <v>121</v>
      </c>
    </row>
    <row r="146" spans="12:17" x14ac:dyDescent="0.15">
      <c r="L146" s="90"/>
      <c r="M146" s="90"/>
      <c r="N146" s="90"/>
      <c r="O146" s="90"/>
      <c r="P146" s="196"/>
      <c r="Q146" s="196" t="s">
        <v>28</v>
      </c>
    </row>
    <row r="147" spans="12:17" x14ac:dyDescent="0.15">
      <c r="L147" s="90"/>
      <c r="M147" s="90"/>
      <c r="N147" s="90"/>
      <c r="O147" s="90"/>
      <c r="P147" s="196"/>
      <c r="Q147" s="196" t="s">
        <v>122</v>
      </c>
    </row>
    <row r="148" spans="12:17" x14ac:dyDescent="0.15">
      <c r="L148" s="90"/>
      <c r="M148" s="90"/>
      <c r="N148" s="90"/>
      <c r="O148" s="90"/>
      <c r="P148" s="196"/>
      <c r="Q148" s="196" t="s">
        <v>29</v>
      </c>
    </row>
    <row r="149" spans="12:17" x14ac:dyDescent="0.15">
      <c r="L149" s="90"/>
      <c r="M149" s="90"/>
      <c r="N149" s="90"/>
      <c r="O149" s="90"/>
      <c r="P149" s="196"/>
      <c r="Q149" s="196" t="s">
        <v>123</v>
      </c>
    </row>
    <row r="150" spans="12:17" x14ac:dyDescent="0.15">
      <c r="L150" s="90"/>
      <c r="M150" s="90"/>
      <c r="N150" s="90"/>
      <c r="O150" s="90"/>
      <c r="P150" s="196"/>
      <c r="Q150" s="196" t="s">
        <v>30</v>
      </c>
    </row>
    <row r="151" spans="12:17" x14ac:dyDescent="0.15">
      <c r="L151" s="90"/>
      <c r="M151" s="90"/>
      <c r="N151" s="90"/>
      <c r="O151" s="90"/>
      <c r="P151" s="196"/>
      <c r="Q151" s="196" t="s">
        <v>124</v>
      </c>
    </row>
    <row r="152" spans="12:17" x14ac:dyDescent="0.15">
      <c r="L152" s="90"/>
      <c r="M152" s="90"/>
      <c r="N152" s="90"/>
      <c r="O152" s="90"/>
      <c r="P152" s="196"/>
      <c r="Q152" s="196"/>
    </row>
    <row r="153" spans="12:17" x14ac:dyDescent="0.15">
      <c r="L153" s="90"/>
      <c r="M153" s="90"/>
      <c r="N153" s="90"/>
      <c r="O153" s="90"/>
      <c r="P153" s="196" t="s">
        <v>31</v>
      </c>
      <c r="Q153" s="196" t="s">
        <v>32</v>
      </c>
    </row>
    <row r="154" spans="12:17" x14ac:dyDescent="0.15">
      <c r="L154" s="90"/>
      <c r="M154" s="90"/>
      <c r="N154" s="90"/>
      <c r="O154" s="90"/>
      <c r="P154" s="196"/>
      <c r="Q154" s="196" t="s">
        <v>125</v>
      </c>
    </row>
    <row r="155" spans="12:17" x14ac:dyDescent="0.15">
      <c r="L155" s="90"/>
      <c r="M155" s="90"/>
      <c r="N155" s="90"/>
      <c r="O155" s="90"/>
      <c r="P155" s="196"/>
      <c r="Q155" s="196" t="s">
        <v>33</v>
      </c>
    </row>
    <row r="156" spans="12:17" x14ac:dyDescent="0.15">
      <c r="L156" s="90"/>
      <c r="M156" s="90"/>
      <c r="N156" s="90"/>
      <c r="O156" s="90"/>
      <c r="P156" s="196"/>
      <c r="Q156" s="196" t="s">
        <v>126</v>
      </c>
    </row>
    <row r="157" spans="12:17" x14ac:dyDescent="0.15">
      <c r="L157" s="90"/>
      <c r="M157" s="90"/>
      <c r="N157" s="90"/>
      <c r="O157" s="90"/>
      <c r="P157" s="196"/>
      <c r="Q157" s="196" t="s">
        <v>34</v>
      </c>
    </row>
    <row r="158" spans="12:17" x14ac:dyDescent="0.15">
      <c r="L158" s="90"/>
      <c r="M158" s="90"/>
      <c r="N158" s="90"/>
      <c r="O158" s="90"/>
      <c r="P158" s="196"/>
      <c r="Q158" s="196" t="s">
        <v>127</v>
      </c>
    </row>
    <row r="159" spans="12:17" x14ac:dyDescent="0.15">
      <c r="L159" s="90"/>
      <c r="M159" s="90"/>
      <c r="N159" s="90"/>
      <c r="O159" s="90"/>
      <c r="P159" s="196"/>
      <c r="Q159" s="196" t="s">
        <v>35</v>
      </c>
    </row>
    <row r="160" spans="12:17" x14ac:dyDescent="0.15">
      <c r="L160" s="90"/>
      <c r="M160" s="90"/>
      <c r="N160" s="90"/>
      <c r="O160" s="90"/>
      <c r="P160" s="196"/>
      <c r="Q160" s="196" t="s">
        <v>128</v>
      </c>
    </row>
    <row r="161" spans="12:17" x14ac:dyDescent="0.15">
      <c r="L161" s="90"/>
      <c r="M161" s="90"/>
      <c r="N161" s="90"/>
      <c r="O161" s="90"/>
      <c r="P161" s="196"/>
      <c r="Q161" s="196" t="s">
        <v>36</v>
      </c>
    </row>
    <row r="162" spans="12:17" x14ac:dyDescent="0.15">
      <c r="L162" s="90"/>
      <c r="M162" s="90"/>
      <c r="N162" s="90"/>
      <c r="O162" s="90"/>
      <c r="P162" s="196"/>
      <c r="Q162" s="196" t="s">
        <v>129</v>
      </c>
    </row>
    <row r="163" spans="12:17" x14ac:dyDescent="0.15">
      <c r="L163" s="90"/>
      <c r="M163" s="90"/>
      <c r="N163" s="90"/>
      <c r="O163" s="90"/>
      <c r="P163" s="196"/>
      <c r="Q163" s="196" t="s">
        <v>37</v>
      </c>
    </row>
    <row r="164" spans="12:17" x14ac:dyDescent="0.15">
      <c r="L164" s="90"/>
      <c r="M164" s="90"/>
      <c r="N164" s="90"/>
      <c r="O164" s="90"/>
      <c r="P164" s="196"/>
      <c r="Q164" s="196" t="s">
        <v>130</v>
      </c>
    </row>
    <row r="165" spans="12:17" x14ac:dyDescent="0.15">
      <c r="L165" s="90"/>
      <c r="M165" s="90"/>
      <c r="N165" s="90"/>
      <c r="O165" s="90"/>
      <c r="P165" s="196"/>
      <c r="Q165" s="196" t="s">
        <v>38</v>
      </c>
    </row>
    <row r="166" spans="12:17" x14ac:dyDescent="0.15">
      <c r="L166" s="90"/>
      <c r="M166" s="90"/>
      <c r="N166" s="90"/>
      <c r="O166" s="90"/>
      <c r="P166" s="196"/>
      <c r="Q166" s="196" t="s">
        <v>131</v>
      </c>
    </row>
    <row r="167" spans="12:17" x14ac:dyDescent="0.15">
      <c r="L167" s="90"/>
      <c r="M167" s="90"/>
      <c r="N167" s="90"/>
      <c r="O167" s="90"/>
      <c r="P167" s="196"/>
      <c r="Q167" s="196" t="s">
        <v>39</v>
      </c>
    </row>
    <row r="168" spans="12:17" x14ac:dyDescent="0.15">
      <c r="L168" s="90"/>
      <c r="M168" s="90"/>
      <c r="N168" s="90"/>
      <c r="O168" s="90"/>
      <c r="P168" s="196"/>
      <c r="Q168" s="196" t="s">
        <v>132</v>
      </c>
    </row>
    <row r="169" spans="12:17" x14ac:dyDescent="0.15">
      <c r="L169" s="90"/>
      <c r="M169" s="90"/>
      <c r="N169" s="90"/>
      <c r="O169" s="90"/>
      <c r="P169" s="196"/>
      <c r="Q169" s="196" t="s">
        <v>40</v>
      </c>
    </row>
    <row r="170" spans="12:17" x14ac:dyDescent="0.15">
      <c r="L170" s="90"/>
      <c r="M170" s="90"/>
      <c r="N170" s="90"/>
      <c r="O170" s="90"/>
      <c r="P170" s="196"/>
      <c r="Q170" s="196" t="s">
        <v>133</v>
      </c>
    </row>
    <row r="171" spans="12:17" x14ac:dyDescent="0.15">
      <c r="L171" s="90"/>
      <c r="M171" s="90"/>
      <c r="N171" s="90"/>
      <c r="O171" s="90"/>
      <c r="P171" s="196"/>
      <c r="Q171" s="196"/>
    </row>
    <row r="172" spans="12:17" x14ac:dyDescent="0.15">
      <c r="L172" s="90"/>
      <c r="M172" s="90"/>
      <c r="N172" s="90"/>
      <c r="O172" s="90"/>
      <c r="P172" s="196" t="s">
        <v>41</v>
      </c>
      <c r="Q172" s="196" t="s">
        <v>42</v>
      </c>
    </row>
    <row r="173" spans="12:17" x14ac:dyDescent="0.15">
      <c r="L173" s="90"/>
      <c r="M173" s="90"/>
      <c r="N173" s="90"/>
      <c r="O173" s="90"/>
      <c r="P173" s="196"/>
      <c r="Q173" s="196" t="s">
        <v>134</v>
      </c>
    </row>
    <row r="174" spans="12:17" x14ac:dyDescent="0.15">
      <c r="L174" s="90"/>
      <c r="M174" s="90"/>
      <c r="N174" s="90"/>
      <c r="O174" s="90"/>
      <c r="P174" s="196"/>
      <c r="Q174" s="196" t="s">
        <v>43</v>
      </c>
    </row>
    <row r="175" spans="12:17" x14ac:dyDescent="0.15">
      <c r="L175" s="90"/>
      <c r="M175" s="90"/>
      <c r="N175" s="90"/>
      <c r="O175" s="90"/>
      <c r="P175" s="196"/>
      <c r="Q175" s="196" t="s">
        <v>135</v>
      </c>
    </row>
    <row r="176" spans="12:17" x14ac:dyDescent="0.15">
      <c r="L176" s="90"/>
      <c r="M176" s="90"/>
      <c r="N176" s="90"/>
      <c r="O176" s="90"/>
      <c r="P176" s="196"/>
      <c r="Q176" s="196" t="s">
        <v>44</v>
      </c>
    </row>
    <row r="177" spans="12:17" x14ac:dyDescent="0.15">
      <c r="L177" s="90"/>
      <c r="M177" s="90"/>
      <c r="N177" s="90"/>
      <c r="O177" s="90"/>
      <c r="P177" s="196"/>
      <c r="Q177" s="196" t="s">
        <v>136</v>
      </c>
    </row>
    <row r="178" spans="12:17" x14ac:dyDescent="0.15">
      <c r="L178" s="90"/>
      <c r="M178" s="90"/>
      <c r="N178" s="90"/>
      <c r="O178" s="90"/>
      <c r="P178" s="196"/>
      <c r="Q178" s="196"/>
    </row>
    <row r="179" spans="12:17" x14ac:dyDescent="0.15">
      <c r="L179" s="90"/>
      <c r="M179" s="90"/>
      <c r="N179" s="90"/>
      <c r="O179" s="90"/>
      <c r="P179" s="196" t="s">
        <v>45</v>
      </c>
      <c r="Q179" s="196" t="s">
        <v>46</v>
      </c>
    </row>
    <row r="180" spans="12:17" x14ac:dyDescent="0.15">
      <c r="L180" s="90"/>
      <c r="M180" s="90"/>
      <c r="N180" s="90"/>
      <c r="O180" s="90"/>
      <c r="P180" s="196"/>
      <c r="Q180" s="196" t="s">
        <v>137</v>
      </c>
    </row>
    <row r="181" spans="12:17" x14ac:dyDescent="0.15">
      <c r="L181" s="90"/>
      <c r="M181" s="90"/>
      <c r="N181" s="90"/>
      <c r="O181" s="90"/>
      <c r="P181" s="196"/>
      <c r="Q181" s="196" t="s">
        <v>47</v>
      </c>
    </row>
    <row r="182" spans="12:17" x14ac:dyDescent="0.15">
      <c r="L182" s="90"/>
      <c r="M182" s="90"/>
      <c r="N182" s="90"/>
      <c r="O182" s="90"/>
      <c r="P182" s="196"/>
      <c r="Q182" s="196" t="s">
        <v>138</v>
      </c>
    </row>
    <row r="183" spans="12:17" x14ac:dyDescent="0.15">
      <c r="L183" s="90"/>
      <c r="M183" s="90"/>
      <c r="N183" s="90"/>
      <c r="O183" s="90"/>
      <c r="P183" s="196"/>
      <c r="Q183" s="196" t="s">
        <v>48</v>
      </c>
    </row>
    <row r="184" spans="12:17" x14ac:dyDescent="0.15">
      <c r="L184" s="90"/>
      <c r="M184" s="90"/>
      <c r="N184" s="90"/>
      <c r="O184" s="90"/>
      <c r="P184" s="196"/>
      <c r="Q184" s="196" t="s">
        <v>139</v>
      </c>
    </row>
    <row r="185" spans="12:17" x14ac:dyDescent="0.15">
      <c r="L185" s="90"/>
      <c r="M185" s="90"/>
      <c r="N185" s="90"/>
      <c r="O185" s="90"/>
      <c r="P185" s="196"/>
      <c r="Q185" s="196" t="s">
        <v>49</v>
      </c>
    </row>
    <row r="186" spans="12:17" x14ac:dyDescent="0.15">
      <c r="L186" s="90"/>
      <c r="M186" s="90"/>
      <c r="N186" s="90"/>
      <c r="O186" s="90"/>
      <c r="P186" s="196"/>
      <c r="Q186" s="196" t="s">
        <v>140</v>
      </c>
    </row>
    <row r="187" spans="12:17" x14ac:dyDescent="0.15">
      <c r="L187" s="90"/>
      <c r="M187" s="90"/>
      <c r="N187" s="90"/>
      <c r="O187" s="90"/>
      <c r="P187" s="196"/>
      <c r="Q187" s="196"/>
    </row>
    <row r="188" spans="12:17" x14ac:dyDescent="0.15">
      <c r="L188" s="90"/>
      <c r="M188" s="90"/>
      <c r="N188" s="90"/>
      <c r="O188" s="90"/>
      <c r="P188" s="196" t="s">
        <v>50</v>
      </c>
      <c r="Q188" s="196" t="s">
        <v>51</v>
      </c>
    </row>
    <row r="189" spans="12:17" x14ac:dyDescent="0.15">
      <c r="L189" s="90"/>
      <c r="M189" s="90"/>
      <c r="N189" s="90"/>
      <c r="O189" s="90"/>
      <c r="P189" s="196"/>
      <c r="Q189" s="196" t="s">
        <v>141</v>
      </c>
    </row>
    <row r="190" spans="12:17" x14ac:dyDescent="0.15">
      <c r="L190" s="90"/>
      <c r="M190" s="90"/>
      <c r="N190" s="90"/>
      <c r="O190" s="90"/>
      <c r="P190" s="196"/>
      <c r="Q190" s="196" t="s">
        <v>52</v>
      </c>
    </row>
    <row r="191" spans="12:17" x14ac:dyDescent="0.15">
      <c r="L191" s="90"/>
      <c r="M191" s="90"/>
      <c r="N191" s="90"/>
      <c r="O191" s="90"/>
      <c r="P191" s="196"/>
      <c r="Q191" s="196" t="s">
        <v>142</v>
      </c>
    </row>
    <row r="192" spans="12:17" x14ac:dyDescent="0.15">
      <c r="L192" s="90"/>
      <c r="M192" s="90"/>
      <c r="N192" s="90"/>
      <c r="O192" s="90"/>
      <c r="P192" s="196"/>
      <c r="Q192" s="196" t="s">
        <v>53</v>
      </c>
    </row>
    <row r="193" spans="12:17" x14ac:dyDescent="0.15">
      <c r="L193" s="90"/>
      <c r="M193" s="90"/>
      <c r="N193" s="90"/>
      <c r="O193" s="90"/>
      <c r="P193" s="196"/>
      <c r="Q193" s="196" t="s">
        <v>143</v>
      </c>
    </row>
    <row r="194" spans="12:17" x14ac:dyDescent="0.15">
      <c r="L194" s="90"/>
      <c r="M194" s="90"/>
      <c r="N194" s="90"/>
      <c r="O194" s="90"/>
      <c r="P194" s="196"/>
      <c r="Q194" s="196" t="s">
        <v>54</v>
      </c>
    </row>
    <row r="195" spans="12:17" x14ac:dyDescent="0.15">
      <c r="L195" s="90"/>
      <c r="M195" s="90"/>
      <c r="N195" s="90"/>
      <c r="O195" s="90"/>
      <c r="P195" s="196"/>
      <c r="Q195" s="196" t="s">
        <v>144</v>
      </c>
    </row>
    <row r="196" spans="12:17" x14ac:dyDescent="0.15">
      <c r="L196" s="90"/>
      <c r="M196" s="90"/>
      <c r="N196" s="90"/>
      <c r="O196" s="90"/>
      <c r="P196" s="196"/>
      <c r="Q196" s="196" t="s">
        <v>55</v>
      </c>
    </row>
    <row r="197" spans="12:17" x14ac:dyDescent="0.15">
      <c r="L197" s="90"/>
      <c r="M197" s="90"/>
      <c r="N197" s="90"/>
      <c r="O197" s="90"/>
      <c r="P197" s="196"/>
      <c r="Q197" s="196" t="s">
        <v>145</v>
      </c>
    </row>
    <row r="198" spans="12:17" x14ac:dyDescent="0.15">
      <c r="L198" s="90"/>
      <c r="M198" s="90"/>
      <c r="N198" s="90"/>
      <c r="O198" s="90"/>
      <c r="P198" s="196"/>
      <c r="Q198" s="196" t="s">
        <v>56</v>
      </c>
    </row>
    <row r="199" spans="12:17" x14ac:dyDescent="0.15">
      <c r="L199" s="90"/>
      <c r="M199" s="90"/>
      <c r="N199" s="90"/>
      <c r="O199" s="90"/>
      <c r="P199" s="196"/>
      <c r="Q199" s="196" t="s">
        <v>146</v>
      </c>
    </row>
    <row r="200" spans="12:17" x14ac:dyDescent="0.15">
      <c r="L200" s="90"/>
      <c r="M200" s="90"/>
      <c r="N200" s="90"/>
      <c r="O200" s="90"/>
      <c r="P200" s="196"/>
      <c r="Q200" s="196" t="s">
        <v>57</v>
      </c>
    </row>
    <row r="201" spans="12:17" x14ac:dyDescent="0.15">
      <c r="L201" s="90"/>
      <c r="M201" s="90"/>
      <c r="N201" s="90"/>
      <c r="O201" s="90"/>
      <c r="P201" s="196"/>
      <c r="Q201" s="196" t="s">
        <v>147</v>
      </c>
    </row>
    <row r="202" spans="12:17" x14ac:dyDescent="0.15">
      <c r="L202" s="90"/>
      <c r="M202" s="90"/>
      <c r="N202" s="90"/>
      <c r="O202" s="90"/>
      <c r="P202" s="196"/>
      <c r="Q202" s="196"/>
    </row>
    <row r="203" spans="12:17" x14ac:dyDescent="0.15">
      <c r="L203" s="90"/>
      <c r="M203" s="90"/>
      <c r="N203" s="90"/>
      <c r="O203" s="90"/>
      <c r="P203" s="196" t="s">
        <v>58</v>
      </c>
      <c r="Q203" s="196" t="s">
        <v>59</v>
      </c>
    </row>
    <row r="204" spans="12:17" x14ac:dyDescent="0.15">
      <c r="L204" s="90"/>
      <c r="M204" s="90"/>
      <c r="N204" s="90"/>
      <c r="O204" s="90"/>
      <c r="P204" s="196"/>
      <c r="Q204" s="196" t="s">
        <v>148</v>
      </c>
    </row>
    <row r="205" spans="12:17" x14ac:dyDescent="0.15">
      <c r="L205" s="90"/>
      <c r="M205" s="90"/>
      <c r="N205" s="90"/>
      <c r="O205" s="90"/>
      <c r="P205" s="196"/>
      <c r="Q205" s="196" t="s">
        <v>60</v>
      </c>
    </row>
    <row r="206" spans="12:17" x14ac:dyDescent="0.15">
      <c r="L206" s="90"/>
      <c r="M206" s="90"/>
      <c r="N206" s="90"/>
      <c r="O206" s="90"/>
      <c r="P206" s="196"/>
      <c r="Q206" s="196" t="s">
        <v>149</v>
      </c>
    </row>
    <row r="207" spans="12:17" x14ac:dyDescent="0.15">
      <c r="L207" s="90"/>
      <c r="M207" s="90"/>
      <c r="N207" s="90"/>
      <c r="O207" s="90"/>
      <c r="P207" s="196"/>
      <c r="Q207" s="196" t="s">
        <v>61</v>
      </c>
    </row>
    <row r="208" spans="12:17" x14ac:dyDescent="0.15">
      <c r="L208" s="90"/>
      <c r="M208" s="90"/>
      <c r="N208" s="90"/>
      <c r="O208" s="90"/>
      <c r="P208" s="196"/>
      <c r="Q208" s="196" t="s">
        <v>150</v>
      </c>
    </row>
    <row r="209" spans="12:17" x14ac:dyDescent="0.15">
      <c r="L209" s="90"/>
      <c r="M209" s="90"/>
      <c r="N209" s="90"/>
      <c r="O209" s="90"/>
      <c r="P209" s="196"/>
      <c r="Q209" s="196" t="s">
        <v>62</v>
      </c>
    </row>
    <row r="210" spans="12:17" x14ac:dyDescent="0.15">
      <c r="L210" s="90"/>
      <c r="M210" s="90"/>
      <c r="N210" s="90"/>
      <c r="O210" s="90"/>
      <c r="P210" s="196"/>
      <c r="Q210" s="196" t="s">
        <v>151</v>
      </c>
    </row>
    <row r="211" spans="12:17" x14ac:dyDescent="0.15">
      <c r="L211" s="90"/>
      <c r="M211" s="90"/>
      <c r="N211" s="90"/>
      <c r="O211" s="90"/>
      <c r="P211" s="196"/>
      <c r="Q211" s="196" t="s">
        <v>63</v>
      </c>
    </row>
    <row r="212" spans="12:17" x14ac:dyDescent="0.15">
      <c r="L212" s="90"/>
      <c r="M212" s="90"/>
      <c r="N212" s="90"/>
      <c r="O212" s="90"/>
      <c r="P212" s="196"/>
      <c r="Q212" s="196" t="s">
        <v>152</v>
      </c>
    </row>
    <row r="213" spans="12:17" x14ac:dyDescent="0.15">
      <c r="L213" s="90"/>
      <c r="M213" s="90"/>
      <c r="N213" s="90"/>
      <c r="O213" s="90"/>
      <c r="P213" s="196"/>
      <c r="Q213" s="196"/>
    </row>
    <row r="214" spans="12:17" x14ac:dyDescent="0.15">
      <c r="L214" s="90"/>
      <c r="M214" s="90"/>
      <c r="N214" s="90"/>
      <c r="O214" s="90"/>
      <c r="P214" s="196" t="s">
        <v>64</v>
      </c>
      <c r="Q214" s="196" t="s">
        <v>65</v>
      </c>
    </row>
    <row r="215" spans="12:17" x14ac:dyDescent="0.15">
      <c r="L215" s="90"/>
      <c r="M215" s="90"/>
      <c r="N215" s="90"/>
      <c r="O215" s="90"/>
      <c r="P215" s="196"/>
      <c r="Q215" s="196" t="s">
        <v>153</v>
      </c>
    </row>
    <row r="216" spans="12:17" x14ac:dyDescent="0.15">
      <c r="L216" s="90"/>
      <c r="M216" s="90"/>
      <c r="N216" s="90"/>
      <c r="O216" s="90"/>
      <c r="P216" s="196"/>
      <c r="Q216" s="196" t="s">
        <v>66</v>
      </c>
    </row>
    <row r="217" spans="12:17" x14ac:dyDescent="0.15">
      <c r="L217" s="90"/>
      <c r="M217" s="90"/>
      <c r="N217" s="90"/>
      <c r="O217" s="90"/>
      <c r="P217" s="196"/>
      <c r="Q217" s="196" t="s">
        <v>154</v>
      </c>
    </row>
    <row r="218" spans="12:17" x14ac:dyDescent="0.15">
      <c r="L218" s="90"/>
      <c r="M218" s="90"/>
      <c r="N218" s="90"/>
      <c r="O218" s="90"/>
      <c r="P218" s="196"/>
      <c r="Q218" s="196" t="s">
        <v>67</v>
      </c>
    </row>
    <row r="219" spans="12:17" x14ac:dyDescent="0.15">
      <c r="L219" s="90"/>
      <c r="M219" s="90"/>
      <c r="N219" s="90"/>
      <c r="O219" s="90"/>
      <c r="P219" s="196"/>
      <c r="Q219" s="196" t="s">
        <v>155</v>
      </c>
    </row>
    <row r="220" spans="12:17" x14ac:dyDescent="0.15">
      <c r="L220" s="90"/>
      <c r="M220" s="90"/>
      <c r="N220" s="90"/>
      <c r="O220" s="90"/>
      <c r="P220" s="196"/>
      <c r="Q220" s="196" t="s">
        <v>68</v>
      </c>
    </row>
    <row r="221" spans="12:17" x14ac:dyDescent="0.15">
      <c r="L221" s="90"/>
      <c r="M221" s="90"/>
      <c r="N221" s="90"/>
      <c r="O221" s="90"/>
      <c r="P221" s="196"/>
      <c r="Q221" s="196" t="s">
        <v>156</v>
      </c>
    </row>
    <row r="222" spans="12:17" x14ac:dyDescent="0.15">
      <c r="L222" s="90"/>
      <c r="M222" s="90"/>
      <c r="N222" s="90"/>
      <c r="O222" s="90"/>
      <c r="P222" s="196"/>
      <c r="Q222" s="196"/>
    </row>
    <row r="223" spans="12:17" x14ac:dyDescent="0.15">
      <c r="L223" s="90"/>
      <c r="M223" s="90"/>
      <c r="N223" s="90"/>
      <c r="O223" s="90"/>
      <c r="P223" s="196" t="s">
        <v>69</v>
      </c>
      <c r="Q223" s="196" t="s">
        <v>70</v>
      </c>
    </row>
    <row r="224" spans="12:17" x14ac:dyDescent="0.15">
      <c r="L224" s="90"/>
      <c r="M224" s="90"/>
      <c r="N224" s="90"/>
      <c r="O224" s="90"/>
      <c r="P224" s="196"/>
      <c r="Q224" s="196" t="s">
        <v>157</v>
      </c>
    </row>
    <row r="225" spans="12:17" x14ac:dyDescent="0.15">
      <c r="L225" s="90"/>
      <c r="M225" s="90"/>
      <c r="N225" s="90"/>
      <c r="O225" s="90"/>
      <c r="P225" s="196"/>
      <c r="Q225" s="196" t="s">
        <v>71</v>
      </c>
    </row>
    <row r="226" spans="12:17" x14ac:dyDescent="0.15">
      <c r="L226" s="90"/>
      <c r="M226" s="90"/>
      <c r="N226" s="90"/>
      <c r="O226" s="90"/>
      <c r="P226" s="196"/>
      <c r="Q226" s="196" t="s">
        <v>158</v>
      </c>
    </row>
    <row r="227" spans="12:17" x14ac:dyDescent="0.15">
      <c r="L227" s="90"/>
      <c r="M227" s="90"/>
      <c r="N227" s="90"/>
      <c r="O227" s="90"/>
      <c r="P227" s="196"/>
      <c r="Q227" s="196" t="s">
        <v>72</v>
      </c>
    </row>
    <row r="228" spans="12:17" x14ac:dyDescent="0.15">
      <c r="L228" s="90"/>
      <c r="M228" s="90"/>
      <c r="N228" s="90"/>
      <c r="O228" s="90"/>
      <c r="P228" s="196"/>
      <c r="Q228" s="196" t="s">
        <v>159</v>
      </c>
    </row>
    <row r="229" spans="12:17" x14ac:dyDescent="0.15">
      <c r="L229" s="90"/>
      <c r="M229" s="90"/>
      <c r="N229" s="90"/>
      <c r="O229" s="90"/>
      <c r="P229" s="196"/>
      <c r="Q229" s="196" t="s">
        <v>73</v>
      </c>
    </row>
    <row r="230" spans="12:17" x14ac:dyDescent="0.15">
      <c r="L230" s="90"/>
      <c r="M230" s="90"/>
      <c r="N230" s="90"/>
      <c r="O230" s="90"/>
      <c r="P230" s="196"/>
      <c r="Q230" s="196" t="s">
        <v>160</v>
      </c>
    </row>
    <row r="231" spans="12:17" x14ac:dyDescent="0.15">
      <c r="L231" s="90"/>
      <c r="M231" s="90"/>
      <c r="N231" s="90"/>
      <c r="O231" s="90"/>
      <c r="P231" s="196"/>
      <c r="Q231" s="196" t="s">
        <v>74</v>
      </c>
    </row>
    <row r="232" spans="12:17" x14ac:dyDescent="0.15">
      <c r="L232" s="90"/>
      <c r="M232" s="90"/>
      <c r="N232" s="90"/>
      <c r="O232" s="90"/>
      <c r="P232" s="196"/>
      <c r="Q232" s="196" t="s">
        <v>161</v>
      </c>
    </row>
    <row r="233" spans="12:17" x14ac:dyDescent="0.15">
      <c r="L233" s="90"/>
      <c r="M233" s="90"/>
      <c r="N233" s="90"/>
      <c r="O233" s="90"/>
      <c r="P233" s="196"/>
      <c r="Q233" s="196" t="s">
        <v>75</v>
      </c>
    </row>
    <row r="234" spans="12:17" x14ac:dyDescent="0.15">
      <c r="L234" s="90"/>
      <c r="M234" s="90"/>
      <c r="N234" s="90"/>
      <c r="O234" s="90"/>
      <c r="P234" s="196"/>
      <c r="Q234" s="196" t="s">
        <v>162</v>
      </c>
    </row>
    <row r="235" spans="12:17" x14ac:dyDescent="0.15">
      <c r="L235" s="90"/>
      <c r="M235" s="90"/>
      <c r="N235" s="90"/>
      <c r="O235" s="90"/>
      <c r="P235" s="196"/>
      <c r="Q235" s="196" t="s">
        <v>76</v>
      </c>
    </row>
    <row r="236" spans="12:17" x14ac:dyDescent="0.15">
      <c r="L236" s="90"/>
      <c r="M236" s="90"/>
      <c r="N236" s="90"/>
      <c r="O236" s="90"/>
      <c r="P236" s="196"/>
      <c r="Q236" s="196" t="s">
        <v>163</v>
      </c>
    </row>
    <row r="237" spans="12:17" x14ac:dyDescent="0.15">
      <c r="L237" s="90"/>
      <c r="M237" s="90"/>
      <c r="N237" s="90"/>
      <c r="O237" s="90"/>
      <c r="P237" s="196"/>
      <c r="Q237" s="196"/>
    </row>
    <row r="238" spans="12:17" x14ac:dyDescent="0.15">
      <c r="L238" s="90"/>
      <c r="M238" s="90"/>
      <c r="N238" s="90"/>
      <c r="O238" s="90"/>
      <c r="P238" s="196" t="s">
        <v>77</v>
      </c>
      <c r="Q238" s="196" t="s">
        <v>78</v>
      </c>
    </row>
    <row r="239" spans="12:17" x14ac:dyDescent="0.15">
      <c r="L239" s="90"/>
      <c r="M239" s="90"/>
      <c r="N239" s="90"/>
      <c r="O239" s="90"/>
      <c r="P239" s="196"/>
      <c r="Q239" s="196" t="s">
        <v>164</v>
      </c>
    </row>
    <row r="240" spans="12:17" x14ac:dyDescent="0.15">
      <c r="L240" s="90"/>
      <c r="M240" s="90"/>
      <c r="N240" s="90"/>
      <c r="O240" s="90"/>
      <c r="P240" s="196" t="s">
        <v>117</v>
      </c>
      <c r="Q240" s="196" t="s">
        <v>117</v>
      </c>
    </row>
    <row r="241" spans="16:17" x14ac:dyDescent="0.15">
      <c r="P241" s="196"/>
      <c r="Q241" s="196"/>
    </row>
    <row r="242" spans="16:17" x14ac:dyDescent="0.15">
      <c r="P242" s="202" t="s">
        <v>339</v>
      </c>
      <c r="Q242" s="203" t="s">
        <v>196</v>
      </c>
    </row>
    <row r="243" spans="16:17" x14ac:dyDescent="0.15">
      <c r="P243" s="202" t="s">
        <v>340</v>
      </c>
      <c r="Q243" s="203" t="s">
        <v>316</v>
      </c>
    </row>
    <row r="244" spans="16:17" x14ac:dyDescent="0.15">
      <c r="P244" s="202" t="s">
        <v>341</v>
      </c>
      <c r="Q244" s="203" t="s">
        <v>313</v>
      </c>
    </row>
    <row r="245" spans="16:17" x14ac:dyDescent="0.15">
      <c r="P245" s="204" t="s">
        <v>342</v>
      </c>
      <c r="Q245" s="203" t="s">
        <v>305</v>
      </c>
    </row>
  </sheetData>
  <mergeCells count="25">
    <mergeCell ref="C6:D6"/>
    <mergeCell ref="C7:D7"/>
    <mergeCell ref="H10:I10"/>
    <mergeCell ref="H9:I9"/>
    <mergeCell ref="D9:E9"/>
    <mergeCell ref="B10:C10"/>
    <mergeCell ref="B9:C9"/>
    <mergeCell ref="L4:M4"/>
    <mergeCell ref="D2:G2"/>
    <mergeCell ref="C3:D3"/>
    <mergeCell ref="C4:D4"/>
    <mergeCell ref="C5:D5"/>
    <mergeCell ref="P132:P133"/>
    <mergeCell ref="B11:C11"/>
    <mergeCell ref="P84:P86"/>
    <mergeCell ref="P128:P129"/>
    <mergeCell ref="B12:C12"/>
    <mergeCell ref="B25:C25"/>
    <mergeCell ref="B26:C26"/>
    <mergeCell ref="B27:C27"/>
    <mergeCell ref="P107:Q107"/>
    <mergeCell ref="P101:P103"/>
    <mergeCell ref="P89:P91"/>
    <mergeCell ref="P94:P98"/>
    <mergeCell ref="P121:P125"/>
  </mergeCells>
  <phoneticPr fontId="4"/>
  <dataValidations count="8">
    <dataValidation type="list" allowBlank="1" showInputMessage="1" showErrorMessage="1" sqref="M15" xr:uid="{00000000-0002-0000-0100-000000000000}">
      <formula1>$Q$137:$Q$240</formula1>
    </dataValidation>
    <dataValidation type="list" allowBlank="1" showInputMessage="1" showErrorMessage="1" sqref="Q242" xr:uid="{00000000-0002-0000-0100-000001000000}">
      <formula1>$Q$101:$Q$103</formula1>
    </dataValidation>
    <dataValidation type="list" allowBlank="1" showInputMessage="1" showErrorMessage="1" sqref="Q243" xr:uid="{00000000-0002-0000-0100-000002000000}">
      <formula1>$Q$94:$Q$98</formula1>
    </dataValidation>
    <dataValidation type="list" allowBlank="1" showInputMessage="1" showErrorMessage="1" sqref="Q244" xr:uid="{00000000-0002-0000-0100-000003000000}">
      <formula1>$Q$89:$Q$91</formula1>
    </dataValidation>
    <dataValidation type="list" allowBlank="1" showInputMessage="1" showErrorMessage="1" sqref="M21" xr:uid="{00000000-0002-0000-0100-000004000000}">
      <formula1>$Q$128:$Q$129</formula1>
    </dataValidation>
    <dataValidation type="list" allowBlank="1" showInputMessage="1" showErrorMessage="1" sqref="Q245" xr:uid="{00000000-0002-0000-0100-000005000000}">
      <formula1>$Q$84:$Q$86</formula1>
    </dataValidation>
    <dataValidation type="list" allowBlank="1" showInputMessage="1" showErrorMessage="1" sqref="M14" xr:uid="{00000000-0002-0000-0100-000006000000}">
      <formula1>$Q$114:$Q$117</formula1>
    </dataValidation>
    <dataValidation type="list" allowBlank="1" showInputMessage="1" showErrorMessage="1" sqref="M22" xr:uid="{138A876E-8FE5-46D1-B5C1-5810273A02DA}">
      <formula1>$Q$132:$Q$133</formula1>
    </dataValidation>
  </dataValidations>
  <pageMargins left="1.07" right="0.7" top="0.37" bottom="0.32" header="0.3" footer="0.3"/>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85"/>
  <sheetViews>
    <sheetView zoomScaleNormal="100" workbookViewId="0">
      <selection activeCell="C21" sqref="C21"/>
    </sheetView>
  </sheetViews>
  <sheetFormatPr defaultRowHeight="17.100000000000001" customHeight="1" x14ac:dyDescent="0.15"/>
  <cols>
    <col min="1" max="1" width="6.625" style="104" customWidth="1"/>
    <col min="2" max="2" width="4.5" customWidth="1"/>
    <col min="3" max="3" width="14.5" customWidth="1"/>
    <col min="4" max="4" width="23.625" customWidth="1"/>
    <col min="5" max="5" width="15.5" customWidth="1"/>
    <col min="6" max="7" width="5.75" customWidth="1"/>
    <col min="8" max="8" width="17.875" customWidth="1"/>
  </cols>
  <sheetData>
    <row r="1" spans="1:4" ht="17.100000000000001" customHeight="1" x14ac:dyDescent="0.15">
      <c r="A1" s="44" t="s">
        <v>207</v>
      </c>
    </row>
    <row r="2" spans="1:4" ht="17.100000000000001" customHeight="1" x14ac:dyDescent="0.2">
      <c r="B2" s="69" t="s">
        <v>206</v>
      </c>
    </row>
    <row r="3" spans="1:4" ht="17.100000000000001" customHeight="1" x14ac:dyDescent="0.15">
      <c r="A3" s="104" t="s">
        <v>210</v>
      </c>
      <c r="B3" t="s">
        <v>208</v>
      </c>
    </row>
    <row r="4" spans="1:4" ht="17.100000000000001" customHeight="1" x14ac:dyDescent="0.15">
      <c r="B4" s="103" t="s">
        <v>209</v>
      </c>
      <c r="C4" t="s">
        <v>211</v>
      </c>
    </row>
    <row r="6" spans="1:4" ht="17.100000000000001" customHeight="1" x14ac:dyDescent="0.15">
      <c r="A6" s="104" t="s">
        <v>212</v>
      </c>
      <c r="B6" t="s">
        <v>215</v>
      </c>
    </row>
    <row r="7" spans="1:4" ht="17.100000000000001" customHeight="1" x14ac:dyDescent="0.15">
      <c r="B7" s="207" t="s">
        <v>209</v>
      </c>
      <c r="C7" s="18" t="s">
        <v>213</v>
      </c>
      <c r="D7" s="18"/>
    </row>
    <row r="19" spans="1:8" ht="17.100000000000001" customHeight="1" x14ac:dyDescent="0.15">
      <c r="A19" s="104" t="s">
        <v>214</v>
      </c>
      <c r="B19" t="s">
        <v>216</v>
      </c>
    </row>
    <row r="20" spans="1:8" ht="17.100000000000001" customHeight="1" x14ac:dyDescent="0.15">
      <c r="B20" s="103" t="s">
        <v>209</v>
      </c>
      <c r="C20" t="s">
        <v>217</v>
      </c>
    </row>
    <row r="21" spans="1:8" ht="17.100000000000001" customHeight="1" x14ac:dyDescent="0.15">
      <c r="C21" s="68" t="s">
        <v>218</v>
      </c>
      <c r="D21" s="68" t="s">
        <v>219</v>
      </c>
      <c r="E21" s="68" t="s">
        <v>220</v>
      </c>
      <c r="F21" s="68" t="s">
        <v>221</v>
      </c>
      <c r="G21" s="68" t="s">
        <v>94</v>
      </c>
      <c r="H21" s="68" t="s">
        <v>222</v>
      </c>
    </row>
    <row r="22" spans="1:8" ht="17.100000000000001" customHeight="1" x14ac:dyDescent="0.15">
      <c r="C22" s="68" t="s">
        <v>240</v>
      </c>
      <c r="D22" s="4" t="s">
        <v>223</v>
      </c>
      <c r="E22" s="4" t="s">
        <v>320</v>
      </c>
      <c r="F22" s="68" t="s">
        <v>224</v>
      </c>
      <c r="G22" s="68">
        <v>1</v>
      </c>
      <c r="H22" s="4"/>
    </row>
    <row r="23" spans="1:8" ht="17.100000000000001" customHeight="1" x14ac:dyDescent="0.15">
      <c r="C23" s="68" t="s">
        <v>240</v>
      </c>
      <c r="D23" s="4" t="s">
        <v>225</v>
      </c>
      <c r="E23" s="4" t="s">
        <v>226</v>
      </c>
      <c r="F23" s="68" t="s">
        <v>224</v>
      </c>
      <c r="G23" s="68">
        <v>1</v>
      </c>
      <c r="H23" s="4"/>
    </row>
    <row r="24" spans="1:8" ht="17.100000000000001" customHeight="1" x14ac:dyDescent="0.15">
      <c r="C24" s="68" t="s">
        <v>240</v>
      </c>
      <c r="D24" s="4" t="s">
        <v>227</v>
      </c>
      <c r="E24" s="6" t="s">
        <v>323</v>
      </c>
      <c r="F24" s="68" t="s">
        <v>224</v>
      </c>
      <c r="G24" s="68">
        <v>1</v>
      </c>
      <c r="H24" s="4"/>
    </row>
    <row r="25" spans="1:8" ht="17.100000000000001" customHeight="1" x14ac:dyDescent="0.15">
      <c r="C25" s="68" t="s">
        <v>324</v>
      </c>
      <c r="D25" s="4" t="s">
        <v>228</v>
      </c>
      <c r="E25" s="4" t="s">
        <v>229</v>
      </c>
      <c r="F25" s="68" t="s">
        <v>224</v>
      </c>
      <c r="G25" s="68">
        <v>1</v>
      </c>
      <c r="H25" s="4"/>
    </row>
    <row r="27" spans="1:8" ht="17.100000000000001" customHeight="1" x14ac:dyDescent="0.15">
      <c r="A27" s="104" t="s">
        <v>230</v>
      </c>
      <c r="B27" t="s">
        <v>231</v>
      </c>
    </row>
    <row r="28" spans="1:8" ht="17.100000000000001" customHeight="1" x14ac:dyDescent="0.15">
      <c r="B28" s="103" t="s">
        <v>232</v>
      </c>
      <c r="C28" t="s">
        <v>233</v>
      </c>
    </row>
    <row r="33" spans="1:5" ht="17.100000000000001" customHeight="1" x14ac:dyDescent="0.15">
      <c r="A33" s="104" t="s">
        <v>234</v>
      </c>
      <c r="B33" t="s">
        <v>235</v>
      </c>
    </row>
    <row r="34" spans="1:5" ht="17.100000000000001" customHeight="1" x14ac:dyDescent="0.15">
      <c r="B34" s="104" t="s">
        <v>236</v>
      </c>
      <c r="C34" t="s">
        <v>241</v>
      </c>
    </row>
    <row r="35" spans="1:5" ht="17.100000000000001" customHeight="1" x14ac:dyDescent="0.15">
      <c r="B35" t="s">
        <v>243</v>
      </c>
    </row>
    <row r="36" spans="1:5" ht="17.100000000000001" customHeight="1" x14ac:dyDescent="0.15">
      <c r="C36" s="275" t="s">
        <v>326</v>
      </c>
      <c r="D36" s="276"/>
      <c r="E36" s="276"/>
    </row>
    <row r="37" spans="1:5" ht="17.100000000000001" customHeight="1" x14ac:dyDescent="0.15">
      <c r="C37" s="276"/>
      <c r="D37" s="276"/>
      <c r="E37" s="276"/>
    </row>
    <row r="38" spans="1:5" ht="17.100000000000001" customHeight="1" x14ac:dyDescent="0.15">
      <c r="C38" s="103" t="s">
        <v>237</v>
      </c>
      <c r="D38" t="s">
        <v>238</v>
      </c>
    </row>
    <row r="39" spans="1:5" ht="17.100000000000001" customHeight="1" x14ac:dyDescent="0.2">
      <c r="C39" s="103" t="s">
        <v>239</v>
      </c>
      <c r="D39" t="s">
        <v>242</v>
      </c>
    </row>
    <row r="40" spans="1:5" ht="17.100000000000001" customHeight="1" x14ac:dyDescent="0.2">
      <c r="C40" s="103" t="s">
        <v>327</v>
      </c>
      <c r="D40" t="s">
        <v>422</v>
      </c>
    </row>
    <row r="42" spans="1:5" ht="17.100000000000001" customHeight="1" x14ac:dyDescent="0.15">
      <c r="B42" t="s">
        <v>244</v>
      </c>
    </row>
    <row r="46" spans="1:5" ht="17.100000000000001" customHeight="1" x14ac:dyDescent="0.15">
      <c r="B46" t="s">
        <v>421</v>
      </c>
    </row>
    <row r="50" spans="2:8" ht="17.100000000000001" customHeight="1" x14ac:dyDescent="0.15">
      <c r="B50" s="104" t="s">
        <v>246</v>
      </c>
      <c r="C50" t="s">
        <v>266</v>
      </c>
    </row>
    <row r="51" spans="2:8" ht="17.100000000000001" customHeight="1" x14ac:dyDescent="0.15">
      <c r="B51" t="s">
        <v>267</v>
      </c>
    </row>
    <row r="52" spans="2:8" ht="17.100000000000001" customHeight="1" x14ac:dyDescent="0.15">
      <c r="B52" s="103" t="s">
        <v>209</v>
      </c>
      <c r="C52" t="s">
        <v>217</v>
      </c>
    </row>
    <row r="53" spans="2:8" ht="17.100000000000001" customHeight="1" x14ac:dyDescent="0.15">
      <c r="C53" s="68" t="s">
        <v>218</v>
      </c>
      <c r="D53" s="68" t="s">
        <v>219</v>
      </c>
      <c r="E53" s="68" t="s">
        <v>220</v>
      </c>
      <c r="F53" s="68" t="s">
        <v>221</v>
      </c>
      <c r="G53" s="68" t="s">
        <v>94</v>
      </c>
      <c r="H53" s="68" t="s">
        <v>222</v>
      </c>
    </row>
    <row r="54" spans="2:8" ht="17.100000000000001" customHeight="1" x14ac:dyDescent="0.15">
      <c r="C54" s="68" t="s">
        <v>240</v>
      </c>
      <c r="D54" s="4" t="s">
        <v>268</v>
      </c>
      <c r="E54" s="128" t="s">
        <v>271</v>
      </c>
      <c r="F54" s="68" t="s">
        <v>224</v>
      </c>
      <c r="G54" s="68">
        <v>1</v>
      </c>
      <c r="H54" s="4"/>
    </row>
    <row r="55" spans="2:8" ht="17.100000000000001" customHeight="1" x14ac:dyDescent="0.15">
      <c r="C55" s="68" t="s">
        <v>240</v>
      </c>
      <c r="D55" s="4" t="s">
        <v>269</v>
      </c>
      <c r="E55" s="129" t="s">
        <v>272</v>
      </c>
      <c r="F55" s="68" t="s">
        <v>224</v>
      </c>
      <c r="G55" s="68">
        <v>1</v>
      </c>
      <c r="H55" s="4"/>
    </row>
    <row r="56" spans="2:8" ht="16.5" customHeight="1" x14ac:dyDescent="0.15">
      <c r="C56" s="68" t="s">
        <v>240</v>
      </c>
      <c r="D56" s="4" t="s">
        <v>270</v>
      </c>
      <c r="E56" s="129" t="s">
        <v>273</v>
      </c>
      <c r="F56" s="68" t="s">
        <v>224</v>
      </c>
      <c r="G56" s="68">
        <v>1</v>
      </c>
      <c r="H56" s="4"/>
    </row>
    <row r="57" spans="2:8" ht="16.5" customHeight="1" x14ac:dyDescent="0.15">
      <c r="E57" s="142"/>
      <c r="F57" s="1"/>
      <c r="G57" s="1"/>
    </row>
    <row r="58" spans="2:8" ht="16.5" customHeight="1" x14ac:dyDescent="0.15">
      <c r="B58" t="s">
        <v>279</v>
      </c>
    </row>
    <row r="59" spans="2:8" ht="16.5" customHeight="1" x14ac:dyDescent="0.15"/>
    <row r="62" spans="2:8" ht="17.100000000000001" customHeight="1" x14ac:dyDescent="0.15">
      <c r="B62" t="s">
        <v>278</v>
      </c>
    </row>
    <row r="66" spans="1:4" ht="17.100000000000001" customHeight="1" x14ac:dyDescent="0.15">
      <c r="B66" t="s">
        <v>348</v>
      </c>
    </row>
    <row r="70" spans="1:4" ht="17.100000000000001" customHeight="1" x14ac:dyDescent="0.15">
      <c r="B70" t="s">
        <v>350</v>
      </c>
    </row>
    <row r="74" spans="1:4" ht="17.100000000000001" customHeight="1" x14ac:dyDescent="0.15">
      <c r="B74" s="104" t="s">
        <v>250</v>
      </c>
      <c r="C74" t="s">
        <v>247</v>
      </c>
    </row>
    <row r="75" spans="1:4" ht="17.100000000000001" customHeight="1" x14ac:dyDescent="0.15">
      <c r="B75" t="s">
        <v>251</v>
      </c>
    </row>
    <row r="76" spans="1:4" ht="17.100000000000001" customHeight="1" x14ac:dyDescent="0.15">
      <c r="C76" t="s">
        <v>315</v>
      </c>
    </row>
    <row r="77" spans="1:4" ht="17.100000000000001" customHeight="1" x14ac:dyDescent="0.15">
      <c r="C77" t="s">
        <v>434</v>
      </c>
    </row>
    <row r="78" spans="1:4" ht="17.100000000000001" customHeight="1" x14ac:dyDescent="0.15">
      <c r="C78" s="106"/>
      <c r="D78" s="107"/>
    </row>
    <row r="80" spans="1:4" ht="17.100000000000001" customHeight="1" x14ac:dyDescent="0.15">
      <c r="A80" s="104" t="s">
        <v>328</v>
      </c>
      <c r="B80" t="s">
        <v>329</v>
      </c>
    </row>
    <row r="81" spans="1:3" ht="17.100000000000001" customHeight="1" x14ac:dyDescent="0.15">
      <c r="B81" t="s">
        <v>330</v>
      </c>
    </row>
    <row r="84" spans="1:3" ht="17.100000000000001" customHeight="1" x14ac:dyDescent="0.15">
      <c r="A84" s="104" t="s">
        <v>331</v>
      </c>
      <c r="B84" t="s">
        <v>248</v>
      </c>
    </row>
    <row r="85" spans="1:3" ht="17.100000000000001" customHeight="1" x14ac:dyDescent="0.15">
      <c r="C85" t="s">
        <v>249</v>
      </c>
    </row>
  </sheetData>
  <mergeCells count="1">
    <mergeCell ref="C36:E37"/>
  </mergeCells>
  <phoneticPr fontId="4"/>
  <pageMargins left="0.7" right="0.7" top="0.75" bottom="0.75" header="0.3" footer="0.3"/>
  <pageSetup paperSize="9" scale="94" fitToHeight="0" orientation="portrait" r:id="rId1"/>
  <rowBreaks count="1" manualBreakCount="1">
    <brk id="49"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G176"/>
  <sheetViews>
    <sheetView zoomScaleNormal="100" workbookViewId="0">
      <selection activeCell="B3" sqref="B3"/>
    </sheetView>
  </sheetViews>
  <sheetFormatPr defaultRowHeight="13.5" x14ac:dyDescent="0.15"/>
  <cols>
    <col min="1" max="1" width="3.625" customWidth="1"/>
    <col min="2" max="7" width="9.625" customWidth="1"/>
  </cols>
  <sheetData>
    <row r="1" spans="2:7" ht="17.25" x14ac:dyDescent="0.2">
      <c r="B1" s="69" t="s">
        <v>110</v>
      </c>
    </row>
    <row r="2" spans="2:7" x14ac:dyDescent="0.15">
      <c r="B2" s="18" t="s">
        <v>454</v>
      </c>
      <c r="C2" s="19"/>
      <c r="D2" s="19"/>
      <c r="E2" s="19"/>
      <c r="F2" s="19"/>
      <c r="G2" s="19"/>
    </row>
    <row r="3" spans="2:7" ht="27.75" thickBot="1" x14ac:dyDescent="0.2">
      <c r="B3" s="20" t="s">
        <v>17</v>
      </c>
      <c r="C3" s="21" t="s">
        <v>18</v>
      </c>
      <c r="D3" s="22"/>
      <c r="E3" s="23" t="s">
        <v>19</v>
      </c>
      <c r="F3" s="24" t="s">
        <v>20</v>
      </c>
      <c r="G3" s="25" t="s">
        <v>21</v>
      </c>
    </row>
    <row r="4" spans="2:7" ht="14.25" thickTop="1" x14ac:dyDescent="0.15">
      <c r="B4" s="26" t="s">
        <v>22</v>
      </c>
      <c r="C4" s="26" t="s">
        <v>23</v>
      </c>
      <c r="D4" s="27"/>
      <c r="E4" s="28">
        <v>26900</v>
      </c>
      <c r="F4" s="29">
        <v>23600</v>
      </c>
      <c r="G4" s="30">
        <v>20000</v>
      </c>
    </row>
    <row r="5" spans="2:7" x14ac:dyDescent="0.15">
      <c r="B5" s="26"/>
      <c r="C5" s="26"/>
      <c r="D5" s="27"/>
      <c r="E5" s="28"/>
      <c r="F5" s="29"/>
      <c r="G5" s="31" t="s">
        <v>116</v>
      </c>
    </row>
    <row r="6" spans="2:7" x14ac:dyDescent="0.15">
      <c r="B6" s="32" t="s">
        <v>24</v>
      </c>
      <c r="C6" s="32" t="s">
        <v>25</v>
      </c>
      <c r="D6" s="33"/>
      <c r="E6" s="34">
        <v>32000</v>
      </c>
      <c r="F6" s="35">
        <v>27400</v>
      </c>
      <c r="G6" s="36">
        <v>20700</v>
      </c>
    </row>
    <row r="7" spans="2:7" x14ac:dyDescent="0.15">
      <c r="B7" s="26"/>
      <c r="C7" s="26" t="s">
        <v>26</v>
      </c>
      <c r="D7" s="27"/>
      <c r="E7" s="28">
        <v>31900</v>
      </c>
      <c r="F7" s="29">
        <v>26000</v>
      </c>
      <c r="G7" s="31">
        <v>22100</v>
      </c>
    </row>
    <row r="8" spans="2:7" x14ac:dyDescent="0.15">
      <c r="B8" s="26"/>
      <c r="C8" s="26" t="s">
        <v>27</v>
      </c>
      <c r="D8" s="27"/>
      <c r="E8" s="28">
        <v>32100</v>
      </c>
      <c r="F8" s="29">
        <v>27600</v>
      </c>
      <c r="G8" s="30">
        <v>22100</v>
      </c>
    </row>
    <row r="9" spans="2:7" x14ac:dyDescent="0.15">
      <c r="B9" s="26"/>
      <c r="C9" s="26" t="s">
        <v>28</v>
      </c>
      <c r="D9" s="27"/>
      <c r="E9" s="28">
        <v>33500</v>
      </c>
      <c r="F9" s="29">
        <v>26100</v>
      </c>
      <c r="G9" s="30">
        <v>21200</v>
      </c>
    </row>
    <row r="10" spans="2:7" x14ac:dyDescent="0.15">
      <c r="B10" s="26"/>
      <c r="C10" s="26" t="s">
        <v>29</v>
      </c>
      <c r="D10" s="27"/>
      <c r="E10" s="28">
        <v>31000</v>
      </c>
      <c r="F10" s="29">
        <v>26000</v>
      </c>
      <c r="G10" s="30">
        <v>21000</v>
      </c>
    </row>
    <row r="11" spans="2:7" x14ac:dyDescent="0.15">
      <c r="B11" s="26"/>
      <c r="C11" s="26" t="s">
        <v>30</v>
      </c>
      <c r="D11" s="27"/>
      <c r="E11" s="28">
        <v>29200</v>
      </c>
      <c r="F11" s="29">
        <v>27700</v>
      </c>
      <c r="G11" s="30">
        <v>22000</v>
      </c>
    </row>
    <row r="12" spans="2:7" x14ac:dyDescent="0.15">
      <c r="B12" s="37"/>
      <c r="C12" s="37"/>
      <c r="D12" s="38"/>
      <c r="E12" s="39"/>
      <c r="F12" s="40"/>
      <c r="G12" s="41"/>
    </row>
    <row r="13" spans="2:7" x14ac:dyDescent="0.15">
      <c r="B13" s="26" t="s">
        <v>31</v>
      </c>
      <c r="C13" s="26" t="s">
        <v>32</v>
      </c>
      <c r="D13" s="27"/>
      <c r="E13" s="28">
        <v>29000</v>
      </c>
      <c r="F13" s="29">
        <v>25100</v>
      </c>
      <c r="G13" s="30">
        <v>24000</v>
      </c>
    </row>
    <row r="14" spans="2:7" x14ac:dyDescent="0.15">
      <c r="B14" s="26"/>
      <c r="C14" s="26" t="s">
        <v>33</v>
      </c>
      <c r="D14" s="27"/>
      <c r="E14" s="28">
        <v>28900</v>
      </c>
      <c r="F14" s="29">
        <v>24800</v>
      </c>
      <c r="G14" s="30">
        <v>22400</v>
      </c>
    </row>
    <row r="15" spans="2:7" x14ac:dyDescent="0.15">
      <c r="B15" s="26"/>
      <c r="C15" s="26" t="s">
        <v>34</v>
      </c>
      <c r="D15" s="27"/>
      <c r="E15" s="28">
        <v>29000</v>
      </c>
      <c r="F15" s="29">
        <v>24900</v>
      </c>
      <c r="G15" s="30">
        <v>23700</v>
      </c>
    </row>
    <row r="16" spans="2:7" x14ac:dyDescent="0.15">
      <c r="B16" s="26"/>
      <c r="C16" s="26" t="s">
        <v>35</v>
      </c>
      <c r="D16" s="27"/>
      <c r="E16" s="28">
        <v>29400</v>
      </c>
      <c r="F16" s="29">
        <v>26700</v>
      </c>
      <c r="G16" s="30">
        <v>24300</v>
      </c>
    </row>
    <row r="17" spans="2:7" x14ac:dyDescent="0.15">
      <c r="B17" s="26"/>
      <c r="C17" s="26" t="s">
        <v>36</v>
      </c>
      <c r="D17" s="27"/>
      <c r="E17" s="28">
        <v>30000</v>
      </c>
      <c r="F17" s="29">
        <v>27600</v>
      </c>
      <c r="G17" s="30">
        <v>23900</v>
      </c>
    </row>
    <row r="18" spans="2:7" x14ac:dyDescent="0.15">
      <c r="B18" s="26"/>
      <c r="C18" s="26" t="s">
        <v>37</v>
      </c>
      <c r="D18" s="27"/>
      <c r="E18" s="28">
        <v>31000</v>
      </c>
      <c r="F18" s="29">
        <v>28300</v>
      </c>
      <c r="G18" s="30">
        <v>25400</v>
      </c>
    </row>
    <row r="19" spans="2:7" x14ac:dyDescent="0.15">
      <c r="B19" s="26"/>
      <c r="C19" s="26" t="s">
        <v>38</v>
      </c>
      <c r="D19" s="27"/>
      <c r="E19" s="28">
        <v>31400</v>
      </c>
      <c r="F19" s="29">
        <v>28500</v>
      </c>
      <c r="G19" s="30">
        <v>25300</v>
      </c>
    </row>
    <row r="20" spans="2:7" x14ac:dyDescent="0.15">
      <c r="B20" s="26"/>
      <c r="C20" s="26" t="s">
        <v>39</v>
      </c>
      <c r="D20" s="27"/>
      <c r="E20" s="28">
        <v>29800</v>
      </c>
      <c r="F20" s="29">
        <v>27200</v>
      </c>
      <c r="G20" s="30">
        <v>25200</v>
      </c>
    </row>
    <row r="21" spans="2:7" x14ac:dyDescent="0.15">
      <c r="B21" s="26"/>
      <c r="C21" s="26" t="s">
        <v>40</v>
      </c>
      <c r="D21" s="27"/>
      <c r="E21" s="28">
        <v>29000</v>
      </c>
      <c r="F21" s="29">
        <v>26200</v>
      </c>
      <c r="G21" s="30">
        <v>23200</v>
      </c>
    </row>
    <row r="22" spans="2:7" x14ac:dyDescent="0.15">
      <c r="B22" s="26"/>
      <c r="C22" s="26"/>
      <c r="D22" s="27"/>
      <c r="E22" s="28"/>
      <c r="F22" s="29"/>
      <c r="G22" s="30"/>
    </row>
    <row r="23" spans="2:7" x14ac:dyDescent="0.15">
      <c r="B23" s="32" t="s">
        <v>41</v>
      </c>
      <c r="C23" s="32" t="s">
        <v>42</v>
      </c>
      <c r="D23" s="33"/>
      <c r="E23" s="34">
        <v>26900</v>
      </c>
      <c r="F23" s="35">
        <v>26100</v>
      </c>
      <c r="G23" s="36">
        <v>21900</v>
      </c>
    </row>
    <row r="24" spans="2:7" x14ac:dyDescent="0.15">
      <c r="B24" s="26"/>
      <c r="C24" s="26" t="s">
        <v>43</v>
      </c>
      <c r="D24" s="27"/>
      <c r="E24" s="28">
        <v>28600</v>
      </c>
      <c r="F24" s="29">
        <v>29000</v>
      </c>
      <c r="G24" s="30">
        <v>23200</v>
      </c>
    </row>
    <row r="25" spans="2:7" x14ac:dyDescent="0.15">
      <c r="B25" s="26"/>
      <c r="C25" s="26" t="s">
        <v>44</v>
      </c>
      <c r="D25" s="27"/>
      <c r="E25" s="28">
        <v>30700</v>
      </c>
      <c r="F25" s="29">
        <v>28200</v>
      </c>
      <c r="G25" s="30">
        <v>24000</v>
      </c>
    </row>
    <row r="26" spans="2:7" x14ac:dyDescent="0.15">
      <c r="B26" s="37"/>
      <c r="C26" s="37"/>
      <c r="D26" s="38"/>
      <c r="E26" s="39"/>
      <c r="F26" s="40"/>
      <c r="G26" s="41"/>
    </row>
    <row r="27" spans="2:7" x14ac:dyDescent="0.15">
      <c r="B27" s="26" t="s">
        <v>45</v>
      </c>
      <c r="C27" s="26" t="s">
        <v>46</v>
      </c>
      <c r="D27" s="27"/>
      <c r="E27" s="28">
        <v>29300</v>
      </c>
      <c r="F27" s="29">
        <v>26600</v>
      </c>
      <c r="G27" s="30">
        <v>23500</v>
      </c>
    </row>
    <row r="28" spans="2:7" x14ac:dyDescent="0.15">
      <c r="B28" s="26"/>
      <c r="C28" s="26" t="s">
        <v>47</v>
      </c>
      <c r="D28" s="27"/>
      <c r="E28" s="28">
        <v>29500</v>
      </c>
      <c r="F28" s="29">
        <v>26200</v>
      </c>
      <c r="G28" s="30">
        <v>24700</v>
      </c>
    </row>
    <row r="29" spans="2:7" x14ac:dyDescent="0.15">
      <c r="B29" s="26"/>
      <c r="C29" s="26" t="s">
        <v>48</v>
      </c>
      <c r="D29" s="27"/>
      <c r="E29" s="28">
        <v>29300</v>
      </c>
      <c r="F29" s="29">
        <v>27700</v>
      </c>
      <c r="G29" s="30">
        <v>23500</v>
      </c>
    </row>
    <row r="30" spans="2:7" x14ac:dyDescent="0.15">
      <c r="B30" s="26"/>
      <c r="C30" s="26" t="s">
        <v>49</v>
      </c>
      <c r="D30" s="27"/>
      <c r="E30" s="28">
        <v>28300</v>
      </c>
      <c r="F30" s="29">
        <v>26400</v>
      </c>
      <c r="G30" s="30">
        <v>22700</v>
      </c>
    </row>
    <row r="31" spans="2:7" x14ac:dyDescent="0.15">
      <c r="B31" s="26"/>
      <c r="C31" s="26"/>
      <c r="D31" s="27"/>
      <c r="E31" s="28"/>
      <c r="F31" s="29"/>
      <c r="G31" s="30"/>
    </row>
    <row r="32" spans="2:7" x14ac:dyDescent="0.15">
      <c r="B32" s="32" t="s">
        <v>50</v>
      </c>
      <c r="C32" s="32" t="s">
        <v>51</v>
      </c>
      <c r="D32" s="33"/>
      <c r="E32" s="34">
        <v>26600</v>
      </c>
      <c r="F32" s="35">
        <v>24400</v>
      </c>
      <c r="G32" s="36">
        <v>20000</v>
      </c>
    </row>
    <row r="33" spans="2:7" x14ac:dyDescent="0.15">
      <c r="B33" s="26"/>
      <c r="C33" s="26" t="s">
        <v>52</v>
      </c>
      <c r="D33" s="27"/>
      <c r="E33" s="28">
        <v>26900</v>
      </c>
      <c r="F33" s="29">
        <v>24700</v>
      </c>
      <c r="G33" s="30">
        <v>21300</v>
      </c>
    </row>
    <row r="34" spans="2:7" x14ac:dyDescent="0.15">
      <c r="B34" s="26"/>
      <c r="C34" s="26" t="s">
        <v>53</v>
      </c>
      <c r="D34" s="27"/>
      <c r="E34" s="28">
        <v>26500</v>
      </c>
      <c r="F34" s="29">
        <v>24000</v>
      </c>
      <c r="G34" s="30">
        <v>22300</v>
      </c>
    </row>
    <row r="35" spans="2:7" x14ac:dyDescent="0.15">
      <c r="B35" s="26"/>
      <c r="C35" s="26" t="s">
        <v>54</v>
      </c>
      <c r="D35" s="27"/>
      <c r="E35" s="28">
        <v>27500</v>
      </c>
      <c r="F35" s="29">
        <v>25700</v>
      </c>
      <c r="G35" s="30">
        <v>21800</v>
      </c>
    </row>
    <row r="36" spans="2:7" x14ac:dyDescent="0.15">
      <c r="B36" s="26"/>
      <c r="C36" s="26" t="s">
        <v>55</v>
      </c>
      <c r="D36" s="27"/>
      <c r="E36" s="28">
        <v>26100</v>
      </c>
      <c r="F36" s="29">
        <v>23200</v>
      </c>
      <c r="G36" s="30">
        <v>22000</v>
      </c>
    </row>
    <row r="37" spans="2:7" x14ac:dyDescent="0.15">
      <c r="B37" s="26"/>
      <c r="C37" s="26" t="s">
        <v>56</v>
      </c>
      <c r="D37" s="27"/>
      <c r="E37" s="28">
        <v>27700</v>
      </c>
      <c r="F37" s="29">
        <v>25900</v>
      </c>
      <c r="G37" s="30">
        <v>21900</v>
      </c>
    </row>
    <row r="38" spans="2:7" x14ac:dyDescent="0.15">
      <c r="B38" s="26"/>
      <c r="C38" s="26" t="s">
        <v>57</v>
      </c>
      <c r="D38" s="27"/>
      <c r="E38" s="28">
        <v>27800</v>
      </c>
      <c r="F38" s="29">
        <v>25100</v>
      </c>
      <c r="G38" s="30">
        <v>22200</v>
      </c>
    </row>
    <row r="39" spans="2:7" x14ac:dyDescent="0.15">
      <c r="B39" s="37"/>
      <c r="C39" s="37"/>
      <c r="D39" s="38"/>
      <c r="E39" s="39"/>
      <c r="F39" s="40"/>
      <c r="G39" s="41"/>
    </row>
    <row r="40" spans="2:7" x14ac:dyDescent="0.15">
      <c r="B40" s="26" t="s">
        <v>58</v>
      </c>
      <c r="C40" s="26" t="s">
        <v>59</v>
      </c>
      <c r="D40" s="27"/>
      <c r="E40" s="28">
        <v>24300</v>
      </c>
      <c r="F40" s="29">
        <v>21600</v>
      </c>
      <c r="G40" s="30">
        <v>16800</v>
      </c>
    </row>
    <row r="41" spans="2:7" x14ac:dyDescent="0.15">
      <c r="B41" s="26"/>
      <c r="C41" s="26" t="s">
        <v>60</v>
      </c>
      <c r="D41" s="27"/>
      <c r="E41" s="28">
        <v>23300</v>
      </c>
      <c r="F41" s="29">
        <v>22000</v>
      </c>
      <c r="G41" s="30">
        <v>18100</v>
      </c>
    </row>
    <row r="42" spans="2:7" x14ac:dyDescent="0.15">
      <c r="B42" s="26"/>
      <c r="C42" s="26" t="s">
        <v>61</v>
      </c>
      <c r="D42" s="27"/>
      <c r="E42" s="28">
        <v>25000</v>
      </c>
      <c r="F42" s="29">
        <v>23300</v>
      </c>
      <c r="G42" s="30">
        <v>19700</v>
      </c>
    </row>
    <row r="43" spans="2:7" x14ac:dyDescent="0.15">
      <c r="B43" s="26"/>
      <c r="C43" s="26" t="s">
        <v>62</v>
      </c>
      <c r="D43" s="27"/>
      <c r="E43" s="28">
        <v>24200</v>
      </c>
      <c r="F43" s="29">
        <v>23600</v>
      </c>
      <c r="G43" s="30">
        <v>20500</v>
      </c>
    </row>
    <row r="44" spans="2:7" x14ac:dyDescent="0.15">
      <c r="B44" s="26"/>
      <c r="C44" s="26" t="s">
        <v>63</v>
      </c>
      <c r="D44" s="27"/>
      <c r="E44" s="28">
        <v>24800</v>
      </c>
      <c r="F44" s="29">
        <v>22000</v>
      </c>
      <c r="G44" s="30">
        <v>18800</v>
      </c>
    </row>
    <row r="45" spans="2:7" x14ac:dyDescent="0.15">
      <c r="B45" s="26"/>
      <c r="C45" s="26"/>
      <c r="D45" s="27"/>
      <c r="E45" s="213" t="s">
        <v>455</v>
      </c>
      <c r="F45" s="29"/>
      <c r="G45" s="30"/>
    </row>
    <row r="46" spans="2:7" x14ac:dyDescent="0.15">
      <c r="B46" s="32" t="s">
        <v>64</v>
      </c>
      <c r="C46" s="32" t="s">
        <v>65</v>
      </c>
      <c r="D46" s="33"/>
      <c r="E46" s="34">
        <v>26400</v>
      </c>
      <c r="F46" s="35">
        <v>23300</v>
      </c>
      <c r="G46" s="36">
        <v>21900</v>
      </c>
    </row>
    <row r="47" spans="2:7" x14ac:dyDescent="0.15">
      <c r="B47" s="26"/>
      <c r="C47" s="26" t="s">
        <v>66</v>
      </c>
      <c r="D47" s="27"/>
      <c r="E47" s="28">
        <v>26400</v>
      </c>
      <c r="F47" s="29">
        <v>24200</v>
      </c>
      <c r="G47" s="30">
        <v>22600</v>
      </c>
    </row>
    <row r="48" spans="2:7" x14ac:dyDescent="0.15">
      <c r="B48" s="26"/>
      <c r="C48" s="26" t="s">
        <v>67</v>
      </c>
      <c r="D48" s="27"/>
      <c r="E48" s="28">
        <v>27700</v>
      </c>
      <c r="F48" s="29">
        <v>22900</v>
      </c>
      <c r="G48" s="30">
        <v>19700</v>
      </c>
    </row>
    <row r="49" spans="2:7" x14ac:dyDescent="0.15">
      <c r="B49" s="26"/>
      <c r="C49" s="26" t="s">
        <v>68</v>
      </c>
      <c r="D49" s="27"/>
      <c r="E49" s="28">
        <v>26200</v>
      </c>
      <c r="F49" s="29">
        <v>22600</v>
      </c>
      <c r="G49" s="30">
        <v>20100</v>
      </c>
    </row>
    <row r="50" spans="2:7" x14ac:dyDescent="0.15">
      <c r="B50" s="37"/>
      <c r="C50" s="37"/>
      <c r="D50" s="38"/>
      <c r="E50" s="223" t="s">
        <v>455</v>
      </c>
      <c r="F50" s="40"/>
      <c r="G50" s="41"/>
    </row>
    <row r="51" spans="2:7" x14ac:dyDescent="0.15">
      <c r="B51" s="26" t="s">
        <v>69</v>
      </c>
      <c r="C51" s="26" t="s">
        <v>70</v>
      </c>
      <c r="D51" s="27"/>
      <c r="E51" s="28">
        <v>29000</v>
      </c>
      <c r="F51" s="29">
        <v>25600</v>
      </c>
      <c r="G51" s="30">
        <v>21900</v>
      </c>
    </row>
    <row r="52" spans="2:7" x14ac:dyDescent="0.15">
      <c r="B52" s="26"/>
      <c r="C52" s="26" t="s">
        <v>71</v>
      </c>
      <c r="D52" s="27"/>
      <c r="E52" s="28">
        <v>27700</v>
      </c>
      <c r="F52" s="29">
        <v>22600</v>
      </c>
      <c r="G52" s="30">
        <v>18900</v>
      </c>
    </row>
    <row r="53" spans="2:7" x14ac:dyDescent="0.15">
      <c r="B53" s="26"/>
      <c r="C53" s="26" t="s">
        <v>72</v>
      </c>
      <c r="D53" s="27"/>
      <c r="E53" s="28">
        <v>27300</v>
      </c>
      <c r="F53" s="29">
        <v>23600</v>
      </c>
      <c r="G53" s="30">
        <v>19800</v>
      </c>
    </row>
    <row r="54" spans="2:7" x14ac:dyDescent="0.15">
      <c r="B54" s="26"/>
      <c r="C54" s="26" t="s">
        <v>73</v>
      </c>
      <c r="D54" s="27"/>
      <c r="E54" s="28">
        <v>28400</v>
      </c>
      <c r="F54" s="29">
        <v>24100</v>
      </c>
      <c r="G54" s="30">
        <v>20300</v>
      </c>
    </row>
    <row r="55" spans="2:7" x14ac:dyDescent="0.15">
      <c r="B55" s="26"/>
      <c r="C55" s="26" t="s">
        <v>74</v>
      </c>
      <c r="D55" s="27"/>
      <c r="E55" s="28">
        <v>28700</v>
      </c>
      <c r="F55" s="29">
        <v>23000</v>
      </c>
      <c r="G55" s="30">
        <v>19000</v>
      </c>
    </row>
    <row r="56" spans="2:7" x14ac:dyDescent="0.15">
      <c r="B56" s="26"/>
      <c r="C56" s="26" t="s">
        <v>75</v>
      </c>
      <c r="D56" s="27"/>
      <c r="E56" s="28">
        <v>29100</v>
      </c>
      <c r="F56" s="29">
        <v>25700</v>
      </c>
      <c r="G56" s="30">
        <v>18500</v>
      </c>
    </row>
    <row r="57" spans="2:7" x14ac:dyDescent="0.15">
      <c r="B57" s="26"/>
      <c r="C57" s="26" t="s">
        <v>76</v>
      </c>
      <c r="D57" s="27"/>
      <c r="E57" s="28">
        <v>31500</v>
      </c>
      <c r="F57" s="29">
        <v>28200</v>
      </c>
      <c r="G57" s="30">
        <v>19900</v>
      </c>
    </row>
    <row r="58" spans="2:7" x14ac:dyDescent="0.15">
      <c r="B58" s="26"/>
      <c r="C58" s="26"/>
      <c r="D58" s="27"/>
      <c r="E58" s="28"/>
      <c r="F58" s="29"/>
      <c r="G58" s="30"/>
    </row>
    <row r="59" spans="2:7" x14ac:dyDescent="0.15">
      <c r="B59" s="32" t="s">
        <v>77</v>
      </c>
      <c r="C59" s="32" t="s">
        <v>78</v>
      </c>
      <c r="D59" s="33"/>
      <c r="E59" s="34">
        <v>30700</v>
      </c>
      <c r="F59" s="35">
        <v>25300</v>
      </c>
      <c r="G59" s="36">
        <v>21400</v>
      </c>
    </row>
    <row r="60" spans="2:7" x14ac:dyDescent="0.15">
      <c r="B60" s="37" t="s">
        <v>0</v>
      </c>
      <c r="C60" s="37" t="s">
        <v>0</v>
      </c>
      <c r="D60" s="38"/>
      <c r="E60" s="39"/>
      <c r="F60" s="40"/>
      <c r="G60" s="41"/>
    </row>
    <row r="61" spans="2:7" x14ac:dyDescent="0.15">
      <c r="B61" s="78"/>
      <c r="C61" s="79"/>
      <c r="D61" s="80"/>
      <c r="E61" s="81"/>
      <c r="F61" s="81"/>
      <c r="G61" s="81"/>
    </row>
    <row r="62" spans="2:7" x14ac:dyDescent="0.15">
      <c r="B62" s="42" t="s">
        <v>456</v>
      </c>
      <c r="C62" s="82"/>
      <c r="D62" s="83"/>
      <c r="E62" s="84">
        <f>SUM(E4:E60)/47</f>
        <v>28436.170212765959</v>
      </c>
      <c r="F62" s="84">
        <f>SUM(F4:F60)/47</f>
        <v>25329.787234042553</v>
      </c>
      <c r="G62" s="84">
        <f>SUM(G4:G60)/47</f>
        <v>21689.361702127659</v>
      </c>
    </row>
    <row r="63" spans="2:7" x14ac:dyDescent="0.15">
      <c r="B63" s="78"/>
      <c r="C63" s="79"/>
      <c r="D63" s="80"/>
      <c r="E63" s="81"/>
      <c r="F63" s="81"/>
      <c r="G63" s="81"/>
    </row>
    <row r="64" spans="2:7" x14ac:dyDescent="0.15">
      <c r="B64" s="42" t="s">
        <v>440</v>
      </c>
      <c r="C64" s="82"/>
      <c r="D64" s="83"/>
      <c r="E64" s="84">
        <v>26497.872340425532</v>
      </c>
      <c r="F64" s="84">
        <v>23846.808510638297</v>
      </c>
      <c r="G64" s="84">
        <v>20551.063829787236</v>
      </c>
    </row>
    <row r="65" spans="2:7" x14ac:dyDescent="0.15">
      <c r="B65" s="78"/>
      <c r="C65" s="79"/>
      <c r="D65" s="79"/>
      <c r="E65" s="85">
        <f>ROUND(E62/E64,4)</f>
        <v>1.0730999999999999</v>
      </c>
      <c r="F65" s="85">
        <f>ROUND(F62/F64,4)</f>
        <v>1.0622</v>
      </c>
      <c r="G65" s="85">
        <f>ROUND(G62/G64,4)</f>
        <v>1.0553999999999999</v>
      </c>
    </row>
    <row r="66" spans="2:7" x14ac:dyDescent="0.15">
      <c r="B66" s="42" t="s">
        <v>457</v>
      </c>
      <c r="C66" s="82"/>
      <c r="D66" s="82"/>
      <c r="E66" s="86">
        <f>E65-1</f>
        <v>7.3099999999999943E-2</v>
      </c>
      <c r="F66" s="86">
        <f>F65-1</f>
        <v>6.2200000000000033E-2</v>
      </c>
      <c r="G66" s="86">
        <f>G65-1</f>
        <v>5.5399999999999894E-2</v>
      </c>
    </row>
    <row r="69" spans="2:7" x14ac:dyDescent="0.15">
      <c r="B69" s="90" t="s">
        <v>438</v>
      </c>
      <c r="C69" s="19"/>
      <c r="D69" s="19"/>
      <c r="E69" s="19"/>
      <c r="F69" s="19"/>
    </row>
    <row r="70" spans="2:7" ht="27.75" thickBot="1" x14ac:dyDescent="0.2">
      <c r="B70" s="20" t="s">
        <v>165</v>
      </c>
      <c r="C70" s="21" t="s">
        <v>18</v>
      </c>
      <c r="D70" s="95"/>
      <c r="E70" s="77" t="s">
        <v>19</v>
      </c>
      <c r="F70" s="24" t="s">
        <v>20</v>
      </c>
      <c r="G70" s="25" t="s">
        <v>21</v>
      </c>
    </row>
    <row r="71" spans="2:7" ht="14.25" thickTop="1" x14ac:dyDescent="0.15">
      <c r="B71" s="26" t="s">
        <v>22</v>
      </c>
      <c r="C71" s="26" t="s">
        <v>23</v>
      </c>
      <c r="E71" s="29">
        <f>E4</f>
        <v>26900</v>
      </c>
      <c r="F71" s="29">
        <f>F4</f>
        <v>23600</v>
      </c>
      <c r="G71" s="29">
        <f>G4</f>
        <v>20000</v>
      </c>
    </row>
    <row r="72" spans="2:7" x14ac:dyDescent="0.15">
      <c r="B72" s="26"/>
      <c r="C72" s="26" t="s">
        <v>118</v>
      </c>
      <c r="E72" s="29"/>
      <c r="F72" s="30">
        <f>F71*1.5</f>
        <v>35400</v>
      </c>
      <c r="G72" s="30">
        <f>G71*1.5</f>
        <v>30000</v>
      </c>
    </row>
    <row r="73" spans="2:7" x14ac:dyDescent="0.15">
      <c r="B73" s="26"/>
      <c r="C73" s="26"/>
      <c r="E73" s="29"/>
      <c r="F73" s="29"/>
      <c r="G73" s="31" t="s">
        <v>116</v>
      </c>
    </row>
    <row r="74" spans="2:7" x14ac:dyDescent="0.15">
      <c r="B74" s="32" t="s">
        <v>24</v>
      </c>
      <c r="C74" s="32" t="s">
        <v>25</v>
      </c>
      <c r="D74" s="80"/>
      <c r="E74" s="35">
        <f>E6</f>
        <v>32000</v>
      </c>
      <c r="F74" s="35">
        <f>F6</f>
        <v>27400</v>
      </c>
      <c r="G74" s="35">
        <f>G6</f>
        <v>20700</v>
      </c>
    </row>
    <row r="75" spans="2:7" x14ac:dyDescent="0.15">
      <c r="B75" s="26"/>
      <c r="C75" s="87" t="s">
        <v>119</v>
      </c>
      <c r="D75" s="96"/>
      <c r="E75" s="29"/>
      <c r="F75" s="30">
        <f>F74*1.5</f>
        <v>41100</v>
      </c>
      <c r="G75" s="30">
        <f>G74*1.5</f>
        <v>31050</v>
      </c>
    </row>
    <row r="76" spans="2:7" x14ac:dyDescent="0.15">
      <c r="B76" s="26"/>
      <c r="C76" s="26" t="s">
        <v>26</v>
      </c>
      <c r="D76" s="96"/>
      <c r="E76" s="29">
        <f>E7</f>
        <v>31900</v>
      </c>
      <c r="F76" s="29">
        <f>F7</f>
        <v>26000</v>
      </c>
      <c r="G76" s="29">
        <f>G7</f>
        <v>22100</v>
      </c>
    </row>
    <row r="77" spans="2:7" x14ac:dyDescent="0.15">
      <c r="B77" s="26"/>
      <c r="C77" s="26" t="s">
        <v>120</v>
      </c>
      <c r="D77" s="96"/>
      <c r="E77" s="29"/>
      <c r="F77" s="30">
        <f>F76*1.5</f>
        <v>39000</v>
      </c>
      <c r="G77" s="30">
        <f>G76*1.5</f>
        <v>33150</v>
      </c>
    </row>
    <row r="78" spans="2:7" x14ac:dyDescent="0.15">
      <c r="B78" s="26"/>
      <c r="C78" s="26" t="s">
        <v>27</v>
      </c>
      <c r="D78" s="96"/>
      <c r="E78" s="29">
        <f>E8</f>
        <v>32100</v>
      </c>
      <c r="F78" s="29">
        <f t="shared" ref="F78:G78" si="0">F8</f>
        <v>27600</v>
      </c>
      <c r="G78" s="29">
        <f t="shared" si="0"/>
        <v>22100</v>
      </c>
    </row>
    <row r="79" spans="2:7" x14ac:dyDescent="0.15">
      <c r="B79" s="26"/>
      <c r="C79" s="26" t="s">
        <v>121</v>
      </c>
      <c r="D79" s="96"/>
      <c r="E79" s="29"/>
      <c r="F79" s="30">
        <f>F78*1.5</f>
        <v>41400</v>
      </c>
      <c r="G79" s="30">
        <f>G78*1.5</f>
        <v>33150</v>
      </c>
    </row>
    <row r="80" spans="2:7" x14ac:dyDescent="0.15">
      <c r="B80" s="26"/>
      <c r="C80" s="26" t="s">
        <v>28</v>
      </c>
      <c r="D80" s="96"/>
      <c r="E80" s="29">
        <f>E9</f>
        <v>33500</v>
      </c>
      <c r="F80" s="29">
        <f t="shared" ref="F80:G80" si="1">F9</f>
        <v>26100</v>
      </c>
      <c r="G80" s="29">
        <f t="shared" si="1"/>
        <v>21200</v>
      </c>
    </row>
    <row r="81" spans="2:7" x14ac:dyDescent="0.15">
      <c r="B81" s="26"/>
      <c r="C81" s="26" t="s">
        <v>122</v>
      </c>
      <c r="D81" s="96"/>
      <c r="E81" s="29"/>
      <c r="F81" s="30">
        <f>F80*1.5</f>
        <v>39150</v>
      </c>
      <c r="G81" s="30">
        <f>G80*1.5</f>
        <v>31800</v>
      </c>
    </row>
    <row r="82" spans="2:7" x14ac:dyDescent="0.15">
      <c r="B82" s="26"/>
      <c r="C82" s="26" t="s">
        <v>29</v>
      </c>
      <c r="D82" s="96"/>
      <c r="E82" s="29">
        <f>E10</f>
        <v>31000</v>
      </c>
      <c r="F82" s="29">
        <f t="shared" ref="F82:G82" si="2">F10</f>
        <v>26000</v>
      </c>
      <c r="G82" s="29">
        <f t="shared" si="2"/>
        <v>21000</v>
      </c>
    </row>
    <row r="83" spans="2:7" x14ac:dyDescent="0.15">
      <c r="B83" s="26"/>
      <c r="C83" s="26" t="s">
        <v>123</v>
      </c>
      <c r="D83" s="96"/>
      <c r="E83" s="29"/>
      <c r="F83" s="30">
        <f>F82*1.5</f>
        <v>39000</v>
      </c>
      <c r="G83" s="30">
        <f>G82*1.5</f>
        <v>31500</v>
      </c>
    </row>
    <row r="84" spans="2:7" x14ac:dyDescent="0.15">
      <c r="B84" s="26"/>
      <c r="C84" s="26" t="s">
        <v>30</v>
      </c>
      <c r="D84" s="96"/>
      <c r="E84" s="29">
        <f>E11</f>
        <v>29200</v>
      </c>
      <c r="F84" s="29">
        <f t="shared" ref="F84:G84" si="3">F11</f>
        <v>27700</v>
      </c>
      <c r="G84" s="29">
        <f t="shared" si="3"/>
        <v>22000</v>
      </c>
    </row>
    <row r="85" spans="2:7" x14ac:dyDescent="0.15">
      <c r="B85" s="26"/>
      <c r="C85" s="26" t="s">
        <v>124</v>
      </c>
      <c r="D85" s="96"/>
      <c r="E85" s="29"/>
      <c r="F85" s="30">
        <f>F84*1.5</f>
        <v>41550</v>
      </c>
      <c r="G85" s="30">
        <f>G84*1.5</f>
        <v>33000</v>
      </c>
    </row>
    <row r="86" spans="2:7" x14ac:dyDescent="0.15">
      <c r="B86" s="37"/>
      <c r="C86" s="37"/>
      <c r="D86" s="83"/>
      <c r="E86" s="40"/>
      <c r="F86" s="40"/>
      <c r="G86" s="41"/>
    </row>
    <row r="87" spans="2:7" x14ac:dyDescent="0.15">
      <c r="B87" s="26" t="s">
        <v>31</v>
      </c>
      <c r="C87" s="26" t="s">
        <v>32</v>
      </c>
      <c r="E87" s="35">
        <f>E13</f>
        <v>29000</v>
      </c>
      <c r="F87" s="35">
        <f t="shared" ref="F87:G87" si="4">F13</f>
        <v>25100</v>
      </c>
      <c r="G87" s="35">
        <f t="shared" si="4"/>
        <v>24000</v>
      </c>
    </row>
    <row r="88" spans="2:7" x14ac:dyDescent="0.15">
      <c r="B88" s="26"/>
      <c r="C88" s="26" t="s">
        <v>125</v>
      </c>
      <c r="E88" s="29"/>
      <c r="F88" s="30">
        <f>F87*1.5</f>
        <v>37650</v>
      </c>
      <c r="G88" s="30">
        <f>G87*1.5</f>
        <v>36000</v>
      </c>
    </row>
    <row r="89" spans="2:7" x14ac:dyDescent="0.15">
      <c r="B89" s="26"/>
      <c r="C89" s="26" t="s">
        <v>33</v>
      </c>
      <c r="E89" s="29">
        <f>E14</f>
        <v>28900</v>
      </c>
      <c r="F89" s="29">
        <f t="shared" ref="F89:G89" si="5">F14</f>
        <v>24800</v>
      </c>
      <c r="G89" s="29">
        <f t="shared" si="5"/>
        <v>22400</v>
      </c>
    </row>
    <row r="90" spans="2:7" x14ac:dyDescent="0.15">
      <c r="B90" s="26"/>
      <c r="C90" s="26" t="s">
        <v>126</v>
      </c>
      <c r="E90" s="29"/>
      <c r="F90" s="30">
        <f>F89*1.5</f>
        <v>37200</v>
      </c>
      <c r="G90" s="30">
        <f>G89*1.5</f>
        <v>33600</v>
      </c>
    </row>
    <row r="91" spans="2:7" x14ac:dyDescent="0.15">
      <c r="B91" s="26"/>
      <c r="C91" s="26" t="s">
        <v>34</v>
      </c>
      <c r="E91" s="29">
        <f>E15</f>
        <v>29000</v>
      </c>
      <c r="F91" s="29">
        <f t="shared" ref="F91:G91" si="6">F15</f>
        <v>24900</v>
      </c>
      <c r="G91" s="29">
        <f t="shared" si="6"/>
        <v>23700</v>
      </c>
    </row>
    <row r="92" spans="2:7" x14ac:dyDescent="0.15">
      <c r="B92" s="26"/>
      <c r="C92" s="26" t="s">
        <v>127</v>
      </c>
      <c r="E92" s="29"/>
      <c r="F92" s="30">
        <f>F91*1.5</f>
        <v>37350</v>
      </c>
      <c r="G92" s="30">
        <f>G91*1.5</f>
        <v>35550</v>
      </c>
    </row>
    <row r="93" spans="2:7" x14ac:dyDescent="0.15">
      <c r="B93" s="26"/>
      <c r="C93" s="26" t="s">
        <v>35</v>
      </c>
      <c r="E93" s="29">
        <f>E16</f>
        <v>29400</v>
      </c>
      <c r="F93" s="29">
        <f t="shared" ref="F93:G93" si="7">F16</f>
        <v>26700</v>
      </c>
      <c r="G93" s="29">
        <f t="shared" si="7"/>
        <v>24300</v>
      </c>
    </row>
    <row r="94" spans="2:7" x14ac:dyDescent="0.15">
      <c r="B94" s="26"/>
      <c r="C94" s="26" t="s">
        <v>128</v>
      </c>
      <c r="E94" s="29"/>
      <c r="F94" s="30">
        <f>F93*1.5</f>
        <v>40050</v>
      </c>
      <c r="G94" s="30">
        <f>G93*1.5</f>
        <v>36450</v>
      </c>
    </row>
    <row r="95" spans="2:7" x14ac:dyDescent="0.15">
      <c r="B95" s="26"/>
      <c r="C95" s="26" t="s">
        <v>36</v>
      </c>
      <c r="E95" s="29">
        <f>E17</f>
        <v>30000</v>
      </c>
      <c r="F95" s="29">
        <f t="shared" ref="F95:G95" si="8">F17</f>
        <v>27600</v>
      </c>
      <c r="G95" s="29">
        <f t="shared" si="8"/>
        <v>23900</v>
      </c>
    </row>
    <row r="96" spans="2:7" x14ac:dyDescent="0.15">
      <c r="B96" s="26"/>
      <c r="C96" s="26" t="s">
        <v>129</v>
      </c>
      <c r="E96" s="29"/>
      <c r="F96" s="30">
        <f>F95*1.5</f>
        <v>41400</v>
      </c>
      <c r="G96" s="30">
        <f>G95*1.5</f>
        <v>35850</v>
      </c>
    </row>
    <row r="97" spans="2:7" x14ac:dyDescent="0.15">
      <c r="B97" s="26"/>
      <c r="C97" s="26" t="s">
        <v>37</v>
      </c>
      <c r="E97" s="29">
        <f>E18</f>
        <v>31000</v>
      </c>
      <c r="F97" s="29">
        <f t="shared" ref="F97:G97" si="9">F18</f>
        <v>28300</v>
      </c>
      <c r="G97" s="29">
        <f t="shared" si="9"/>
        <v>25400</v>
      </c>
    </row>
    <row r="98" spans="2:7" x14ac:dyDescent="0.15">
      <c r="B98" s="26"/>
      <c r="C98" s="26" t="s">
        <v>130</v>
      </c>
      <c r="E98" s="29"/>
      <c r="F98" s="30">
        <f>F97*1.5</f>
        <v>42450</v>
      </c>
      <c r="G98" s="30">
        <f>G97*1.5</f>
        <v>38100</v>
      </c>
    </row>
    <row r="99" spans="2:7" x14ac:dyDescent="0.15">
      <c r="B99" s="26"/>
      <c r="C99" s="26" t="s">
        <v>38</v>
      </c>
      <c r="E99" s="29">
        <f>E19</f>
        <v>31400</v>
      </c>
      <c r="F99" s="29">
        <f>F19</f>
        <v>28500</v>
      </c>
      <c r="G99" s="29">
        <f>G19</f>
        <v>25300</v>
      </c>
    </row>
    <row r="100" spans="2:7" x14ac:dyDescent="0.15">
      <c r="B100" s="26"/>
      <c r="C100" s="26" t="s">
        <v>131</v>
      </c>
      <c r="E100" s="29"/>
      <c r="F100" s="30">
        <f>F99*1.5</f>
        <v>42750</v>
      </c>
      <c r="G100" s="30">
        <f>G99*1.5</f>
        <v>37950</v>
      </c>
    </row>
    <row r="101" spans="2:7" x14ac:dyDescent="0.15">
      <c r="B101" s="26"/>
      <c r="C101" s="26" t="s">
        <v>39</v>
      </c>
      <c r="E101" s="29">
        <f>E20</f>
        <v>29800</v>
      </c>
      <c r="F101" s="29">
        <f>F20</f>
        <v>27200</v>
      </c>
      <c r="G101" s="29">
        <f>G20</f>
        <v>25200</v>
      </c>
    </row>
    <row r="102" spans="2:7" x14ac:dyDescent="0.15">
      <c r="B102" s="26"/>
      <c r="C102" s="26" t="s">
        <v>132</v>
      </c>
      <c r="E102" s="29"/>
      <c r="F102" s="30">
        <f>F101*1.5</f>
        <v>40800</v>
      </c>
      <c r="G102" s="30">
        <f>G101*1.5</f>
        <v>37800</v>
      </c>
    </row>
    <row r="103" spans="2:7" x14ac:dyDescent="0.15">
      <c r="B103" s="26"/>
      <c r="C103" s="26" t="s">
        <v>40</v>
      </c>
      <c r="E103" s="29">
        <f>E21</f>
        <v>29000</v>
      </c>
      <c r="F103" s="29">
        <f t="shared" ref="F103:G103" si="10">F21</f>
        <v>26200</v>
      </c>
      <c r="G103" s="29">
        <f t="shared" si="10"/>
        <v>23200</v>
      </c>
    </row>
    <row r="104" spans="2:7" x14ac:dyDescent="0.15">
      <c r="B104" s="26"/>
      <c r="C104" s="26" t="s">
        <v>133</v>
      </c>
      <c r="E104" s="29"/>
      <c r="F104" s="30">
        <f>F103*1.5</f>
        <v>39300</v>
      </c>
      <c r="G104" s="30">
        <f>G103*1.5</f>
        <v>34800</v>
      </c>
    </row>
    <row r="105" spans="2:7" x14ac:dyDescent="0.15">
      <c r="B105" s="26"/>
      <c r="C105" s="26"/>
      <c r="E105" s="29"/>
      <c r="F105" s="29"/>
      <c r="G105" s="30"/>
    </row>
    <row r="106" spans="2:7" x14ac:dyDescent="0.15">
      <c r="B106" s="32" t="s">
        <v>41</v>
      </c>
      <c r="C106" s="32" t="s">
        <v>42</v>
      </c>
      <c r="D106" s="80"/>
      <c r="E106" s="35">
        <f>E23</f>
        <v>26900</v>
      </c>
      <c r="F106" s="35">
        <f t="shared" ref="F106:G106" si="11">F23</f>
        <v>26100</v>
      </c>
      <c r="G106" s="35">
        <f t="shared" si="11"/>
        <v>21900</v>
      </c>
    </row>
    <row r="107" spans="2:7" x14ac:dyDescent="0.15">
      <c r="B107" s="26"/>
      <c r="C107" s="87" t="s">
        <v>134</v>
      </c>
      <c r="D107" s="96"/>
      <c r="E107" s="29"/>
      <c r="F107" s="30">
        <f>F106*1.5</f>
        <v>39150</v>
      </c>
      <c r="G107" s="30">
        <f>G106*1.5</f>
        <v>32850</v>
      </c>
    </row>
    <row r="108" spans="2:7" x14ac:dyDescent="0.15">
      <c r="B108" s="26"/>
      <c r="C108" s="26" t="s">
        <v>43</v>
      </c>
      <c r="D108" s="96"/>
      <c r="E108" s="29">
        <f>E24</f>
        <v>28600</v>
      </c>
      <c r="F108" s="29">
        <f t="shared" ref="F108:G108" si="12">F24</f>
        <v>29000</v>
      </c>
      <c r="G108" s="29">
        <f t="shared" si="12"/>
        <v>23200</v>
      </c>
    </row>
    <row r="109" spans="2:7" x14ac:dyDescent="0.15">
      <c r="B109" s="26"/>
      <c r="C109" s="26" t="s">
        <v>135</v>
      </c>
      <c r="D109" s="96"/>
      <c r="E109" s="29"/>
      <c r="F109" s="30">
        <f>F108*1.5</f>
        <v>43500</v>
      </c>
      <c r="G109" s="30">
        <f>G108*1.5</f>
        <v>34800</v>
      </c>
    </row>
    <row r="110" spans="2:7" x14ac:dyDescent="0.15">
      <c r="B110" s="26"/>
      <c r="C110" s="26" t="s">
        <v>44</v>
      </c>
      <c r="D110" s="96"/>
      <c r="E110" s="29">
        <f>E25</f>
        <v>30700</v>
      </c>
      <c r="F110" s="29">
        <f t="shared" ref="F110:G110" si="13">F25</f>
        <v>28200</v>
      </c>
      <c r="G110" s="29">
        <f t="shared" si="13"/>
        <v>24000</v>
      </c>
    </row>
    <row r="111" spans="2:7" x14ac:dyDescent="0.15">
      <c r="B111" s="26"/>
      <c r="C111" s="26" t="s">
        <v>136</v>
      </c>
      <c r="D111" s="96"/>
      <c r="E111" s="29"/>
      <c r="F111" s="30">
        <f>F110*1.5</f>
        <v>42300</v>
      </c>
      <c r="G111" s="30">
        <f>G110*1.5</f>
        <v>36000</v>
      </c>
    </row>
    <row r="112" spans="2:7" x14ac:dyDescent="0.15">
      <c r="B112" s="37"/>
      <c r="C112" s="37"/>
      <c r="D112" s="83"/>
      <c r="E112" s="40"/>
      <c r="F112" s="40"/>
      <c r="G112" s="41"/>
    </row>
    <row r="113" spans="2:7" x14ac:dyDescent="0.15">
      <c r="B113" s="26" t="s">
        <v>45</v>
      </c>
      <c r="C113" s="26" t="s">
        <v>46</v>
      </c>
      <c r="E113" s="35">
        <f>E27</f>
        <v>29300</v>
      </c>
      <c r="F113" s="35">
        <f t="shared" ref="F113:G113" si="14">F27</f>
        <v>26600</v>
      </c>
      <c r="G113" s="35">
        <f t="shared" si="14"/>
        <v>23500</v>
      </c>
    </row>
    <row r="114" spans="2:7" x14ac:dyDescent="0.15">
      <c r="B114" s="26"/>
      <c r="C114" s="26" t="s">
        <v>137</v>
      </c>
      <c r="E114" s="29"/>
      <c r="F114" s="30">
        <f>F113*1.5</f>
        <v>39900</v>
      </c>
      <c r="G114" s="30">
        <f>G113*1.5</f>
        <v>35250</v>
      </c>
    </row>
    <row r="115" spans="2:7" x14ac:dyDescent="0.15">
      <c r="B115" s="26"/>
      <c r="C115" s="26" t="s">
        <v>47</v>
      </c>
      <c r="E115" s="29">
        <f>E28</f>
        <v>29500</v>
      </c>
      <c r="F115" s="29">
        <f t="shared" ref="F115:G115" si="15">F28</f>
        <v>26200</v>
      </c>
      <c r="G115" s="29">
        <f t="shared" si="15"/>
        <v>24700</v>
      </c>
    </row>
    <row r="116" spans="2:7" x14ac:dyDescent="0.15">
      <c r="B116" s="26"/>
      <c r="C116" s="26" t="s">
        <v>138</v>
      </c>
      <c r="E116" s="29"/>
      <c r="F116" s="30">
        <f>F115*1.5</f>
        <v>39300</v>
      </c>
      <c r="G116" s="30">
        <f>G115*1.5</f>
        <v>37050</v>
      </c>
    </row>
    <row r="117" spans="2:7" x14ac:dyDescent="0.15">
      <c r="B117" s="26"/>
      <c r="C117" s="26" t="s">
        <v>48</v>
      </c>
      <c r="E117" s="29">
        <f>E29</f>
        <v>29300</v>
      </c>
      <c r="F117" s="29">
        <f t="shared" ref="F117:G117" si="16">F29</f>
        <v>27700</v>
      </c>
      <c r="G117" s="29">
        <f t="shared" si="16"/>
        <v>23500</v>
      </c>
    </row>
    <row r="118" spans="2:7" x14ac:dyDescent="0.15">
      <c r="B118" s="26"/>
      <c r="C118" s="26" t="s">
        <v>139</v>
      </c>
      <c r="E118" s="29"/>
      <c r="F118" s="30">
        <f>F117*1.5</f>
        <v>41550</v>
      </c>
      <c r="G118" s="30">
        <f>G117*1.5</f>
        <v>35250</v>
      </c>
    </row>
    <row r="119" spans="2:7" x14ac:dyDescent="0.15">
      <c r="B119" s="26"/>
      <c r="C119" s="26" t="s">
        <v>49</v>
      </c>
      <c r="E119" s="29">
        <f>E30</f>
        <v>28300</v>
      </c>
      <c r="F119" s="29">
        <f t="shared" ref="F119:G119" si="17">F30</f>
        <v>26400</v>
      </c>
      <c r="G119" s="29">
        <f t="shared" si="17"/>
        <v>22700</v>
      </c>
    </row>
    <row r="120" spans="2:7" x14ac:dyDescent="0.15">
      <c r="B120" s="26"/>
      <c r="C120" s="26" t="s">
        <v>140</v>
      </c>
      <c r="E120" s="29"/>
      <c r="F120" s="30">
        <f>F119*1.5</f>
        <v>39600</v>
      </c>
      <c r="G120" s="30">
        <f>G119*1.5</f>
        <v>34050</v>
      </c>
    </row>
    <row r="121" spans="2:7" x14ac:dyDescent="0.15">
      <c r="B121" s="26"/>
      <c r="C121" s="26"/>
      <c r="E121" s="29"/>
      <c r="F121" s="29"/>
      <c r="G121" s="30"/>
    </row>
    <row r="122" spans="2:7" x14ac:dyDescent="0.15">
      <c r="B122" s="32" t="s">
        <v>50</v>
      </c>
      <c r="C122" s="32" t="s">
        <v>51</v>
      </c>
      <c r="D122" s="80"/>
      <c r="E122" s="35">
        <f>E32</f>
        <v>26600</v>
      </c>
      <c r="F122" s="35">
        <f t="shared" ref="F122:G122" si="18">F32</f>
        <v>24400</v>
      </c>
      <c r="G122" s="35">
        <f t="shared" si="18"/>
        <v>20000</v>
      </c>
    </row>
    <row r="123" spans="2:7" x14ac:dyDescent="0.15">
      <c r="B123" s="26"/>
      <c r="C123" s="26" t="s">
        <v>141</v>
      </c>
      <c r="E123" s="29"/>
      <c r="F123" s="30">
        <f>F122*1.5</f>
        <v>36600</v>
      </c>
      <c r="G123" s="30">
        <f>G122*1.5</f>
        <v>30000</v>
      </c>
    </row>
    <row r="124" spans="2:7" x14ac:dyDescent="0.15">
      <c r="B124" s="26"/>
      <c r="C124" s="26" t="s">
        <v>52</v>
      </c>
      <c r="E124" s="29">
        <f>E33</f>
        <v>26900</v>
      </c>
      <c r="F124" s="29">
        <f t="shared" ref="F124:G124" si="19">F33</f>
        <v>24700</v>
      </c>
      <c r="G124" s="29">
        <f t="shared" si="19"/>
        <v>21300</v>
      </c>
    </row>
    <row r="125" spans="2:7" x14ac:dyDescent="0.15">
      <c r="B125" s="26"/>
      <c r="C125" s="26" t="s">
        <v>142</v>
      </c>
      <c r="E125" s="29"/>
      <c r="F125" s="30">
        <f>F124*1.5</f>
        <v>37050</v>
      </c>
      <c r="G125" s="30">
        <f>G124*1.5</f>
        <v>31950</v>
      </c>
    </row>
    <row r="126" spans="2:7" x14ac:dyDescent="0.15">
      <c r="B126" s="26"/>
      <c r="C126" s="26" t="s">
        <v>53</v>
      </c>
      <c r="E126" s="29">
        <f>E34</f>
        <v>26500</v>
      </c>
      <c r="F126" s="29">
        <f t="shared" ref="F126:G126" si="20">F34</f>
        <v>24000</v>
      </c>
      <c r="G126" s="29">
        <f t="shared" si="20"/>
        <v>22300</v>
      </c>
    </row>
    <row r="127" spans="2:7" x14ac:dyDescent="0.15">
      <c r="B127" s="26"/>
      <c r="C127" s="26" t="s">
        <v>143</v>
      </c>
      <c r="E127" s="29"/>
      <c r="F127" s="30">
        <f>F126*1.5</f>
        <v>36000</v>
      </c>
      <c r="G127" s="30">
        <f>G126*1.5</f>
        <v>33450</v>
      </c>
    </row>
    <row r="128" spans="2:7" x14ac:dyDescent="0.15">
      <c r="B128" s="26"/>
      <c r="C128" s="26" t="s">
        <v>54</v>
      </c>
      <c r="E128" s="29">
        <f>E35</f>
        <v>27500</v>
      </c>
      <c r="F128" s="29">
        <f t="shared" ref="F128:G128" si="21">F35</f>
        <v>25700</v>
      </c>
      <c r="G128" s="29">
        <f t="shared" si="21"/>
        <v>21800</v>
      </c>
    </row>
    <row r="129" spans="2:7" x14ac:dyDescent="0.15">
      <c r="B129" s="26"/>
      <c r="C129" s="26" t="s">
        <v>144</v>
      </c>
      <c r="E129" s="29"/>
      <c r="F129" s="30">
        <f>F128*1.5</f>
        <v>38550</v>
      </c>
      <c r="G129" s="30">
        <f>G128*1.5</f>
        <v>32700</v>
      </c>
    </row>
    <row r="130" spans="2:7" x14ac:dyDescent="0.15">
      <c r="B130" s="26"/>
      <c r="C130" s="26" t="s">
        <v>55</v>
      </c>
      <c r="E130" s="29">
        <f>E36</f>
        <v>26100</v>
      </c>
      <c r="F130" s="29">
        <f t="shared" ref="F130:G130" si="22">F36</f>
        <v>23200</v>
      </c>
      <c r="G130" s="29">
        <f t="shared" si="22"/>
        <v>22000</v>
      </c>
    </row>
    <row r="131" spans="2:7" x14ac:dyDescent="0.15">
      <c r="B131" s="26"/>
      <c r="C131" s="26" t="s">
        <v>145</v>
      </c>
      <c r="E131" s="29"/>
      <c r="F131" s="30">
        <f>F130*1.5</f>
        <v>34800</v>
      </c>
      <c r="G131" s="30">
        <f>G130*1.5</f>
        <v>33000</v>
      </c>
    </row>
    <row r="132" spans="2:7" x14ac:dyDescent="0.15">
      <c r="B132" s="26"/>
      <c r="C132" s="26" t="s">
        <v>56</v>
      </c>
      <c r="E132" s="29">
        <f>E37</f>
        <v>27700</v>
      </c>
      <c r="F132" s="29">
        <f t="shared" ref="F132:G132" si="23">F37</f>
        <v>25900</v>
      </c>
      <c r="G132" s="29">
        <f t="shared" si="23"/>
        <v>21900</v>
      </c>
    </row>
    <row r="133" spans="2:7" x14ac:dyDescent="0.15">
      <c r="B133" s="26"/>
      <c r="C133" s="26" t="s">
        <v>146</v>
      </c>
      <c r="E133" s="29"/>
      <c r="F133" s="30">
        <f>F132*1.5</f>
        <v>38850</v>
      </c>
      <c r="G133" s="30">
        <f>G132*1.5</f>
        <v>32850</v>
      </c>
    </row>
    <row r="134" spans="2:7" x14ac:dyDescent="0.15">
      <c r="B134" s="26"/>
      <c r="C134" s="26" t="s">
        <v>57</v>
      </c>
      <c r="E134" s="29">
        <f>E38</f>
        <v>27800</v>
      </c>
      <c r="F134" s="29">
        <f t="shared" ref="F134:G134" si="24">F38</f>
        <v>25100</v>
      </c>
      <c r="G134" s="29">
        <f t="shared" si="24"/>
        <v>22200</v>
      </c>
    </row>
    <row r="135" spans="2:7" x14ac:dyDescent="0.15">
      <c r="B135" s="26"/>
      <c r="C135" s="26" t="s">
        <v>147</v>
      </c>
      <c r="E135" s="29"/>
      <c r="F135" s="30">
        <f>F134*1.5</f>
        <v>37650</v>
      </c>
      <c r="G135" s="30">
        <f>G134*1.5</f>
        <v>33300</v>
      </c>
    </row>
    <row r="136" spans="2:7" x14ac:dyDescent="0.15">
      <c r="B136" s="37"/>
      <c r="C136" s="37"/>
      <c r="E136" s="40"/>
      <c r="F136" s="40"/>
      <c r="G136" s="41"/>
    </row>
    <row r="137" spans="2:7" x14ac:dyDescent="0.15">
      <c r="B137" s="26" t="s">
        <v>58</v>
      </c>
      <c r="C137" s="26" t="s">
        <v>59</v>
      </c>
      <c r="D137" s="80"/>
      <c r="E137" s="35">
        <f>E40</f>
        <v>24300</v>
      </c>
      <c r="F137" s="35">
        <f t="shared" ref="F137:G137" si="25">F40</f>
        <v>21600</v>
      </c>
      <c r="G137" s="35">
        <f t="shared" si="25"/>
        <v>16800</v>
      </c>
    </row>
    <row r="138" spans="2:7" x14ac:dyDescent="0.15">
      <c r="B138" s="26"/>
      <c r="C138" s="26" t="s">
        <v>148</v>
      </c>
      <c r="D138" s="96"/>
      <c r="E138" s="29"/>
      <c r="F138" s="30">
        <f>F137*1.5</f>
        <v>32400</v>
      </c>
      <c r="G138" s="30">
        <f>G137*1.5</f>
        <v>25200</v>
      </c>
    </row>
    <row r="139" spans="2:7" x14ac:dyDescent="0.15">
      <c r="B139" s="26"/>
      <c r="C139" s="26" t="s">
        <v>60</v>
      </c>
      <c r="D139" s="96"/>
      <c r="E139" s="29">
        <f>E41</f>
        <v>23300</v>
      </c>
      <c r="F139" s="29">
        <f t="shared" ref="F139:G139" si="26">F41</f>
        <v>22000</v>
      </c>
      <c r="G139" s="29">
        <f t="shared" si="26"/>
        <v>18100</v>
      </c>
    </row>
    <row r="140" spans="2:7" x14ac:dyDescent="0.15">
      <c r="B140" s="26"/>
      <c r="C140" s="26" t="s">
        <v>149</v>
      </c>
      <c r="D140" s="96"/>
      <c r="E140" s="29"/>
      <c r="F140" s="30">
        <f>F139*1.5</f>
        <v>33000</v>
      </c>
      <c r="G140" s="30">
        <f>G139*1.5</f>
        <v>27150</v>
      </c>
    </row>
    <row r="141" spans="2:7" x14ac:dyDescent="0.15">
      <c r="B141" s="26"/>
      <c r="C141" s="26" t="s">
        <v>61</v>
      </c>
      <c r="D141" s="96"/>
      <c r="E141" s="29">
        <f>E42</f>
        <v>25000</v>
      </c>
      <c r="F141" s="29">
        <f t="shared" ref="F141:G141" si="27">F42</f>
        <v>23300</v>
      </c>
      <c r="G141" s="29">
        <f t="shared" si="27"/>
        <v>19700</v>
      </c>
    </row>
    <row r="142" spans="2:7" x14ac:dyDescent="0.15">
      <c r="B142" s="26"/>
      <c r="C142" s="26" t="s">
        <v>150</v>
      </c>
      <c r="D142" s="96"/>
      <c r="E142" s="29"/>
      <c r="F142" s="30">
        <f>F141*1.5</f>
        <v>34950</v>
      </c>
      <c r="G142" s="30">
        <f>G141*1.5</f>
        <v>29550</v>
      </c>
    </row>
    <row r="143" spans="2:7" x14ac:dyDescent="0.15">
      <c r="B143" s="26"/>
      <c r="C143" s="26" t="s">
        <v>62</v>
      </c>
      <c r="D143" s="96"/>
      <c r="E143" s="29">
        <f>E43</f>
        <v>24200</v>
      </c>
      <c r="F143" s="29">
        <f t="shared" ref="F143:G143" si="28">F43</f>
        <v>23600</v>
      </c>
      <c r="G143" s="29">
        <f t="shared" si="28"/>
        <v>20500</v>
      </c>
    </row>
    <row r="144" spans="2:7" x14ac:dyDescent="0.15">
      <c r="B144" s="26"/>
      <c r="C144" s="26" t="s">
        <v>151</v>
      </c>
      <c r="D144" s="96"/>
      <c r="E144" s="29"/>
      <c r="F144" s="30">
        <f>F143*1.5</f>
        <v>35400</v>
      </c>
      <c r="G144" s="30">
        <f>G143*1.5</f>
        <v>30750</v>
      </c>
    </row>
    <row r="145" spans="2:7" x14ac:dyDescent="0.15">
      <c r="B145" s="26"/>
      <c r="C145" s="26" t="s">
        <v>63</v>
      </c>
      <c r="D145" s="96"/>
      <c r="E145" s="29">
        <f>E44</f>
        <v>24800</v>
      </c>
      <c r="F145" s="29">
        <f t="shared" ref="F145:G145" si="29">F44</f>
        <v>22000</v>
      </c>
      <c r="G145" s="29">
        <f t="shared" si="29"/>
        <v>18800</v>
      </c>
    </row>
    <row r="146" spans="2:7" x14ac:dyDescent="0.15">
      <c r="B146" s="26"/>
      <c r="C146" s="26" t="s">
        <v>152</v>
      </c>
      <c r="D146" s="96"/>
      <c r="E146" s="29"/>
      <c r="F146" s="30">
        <f>F145*1.5</f>
        <v>33000</v>
      </c>
      <c r="G146" s="30">
        <f>G145*1.5</f>
        <v>28200</v>
      </c>
    </row>
    <row r="147" spans="2:7" x14ac:dyDescent="0.15">
      <c r="B147" s="26"/>
      <c r="C147" s="26"/>
      <c r="D147" s="83"/>
      <c r="E147" s="29"/>
      <c r="F147" s="29"/>
      <c r="G147" s="30"/>
    </row>
    <row r="148" spans="2:7" x14ac:dyDescent="0.15">
      <c r="B148" s="32" t="s">
        <v>64</v>
      </c>
      <c r="C148" s="32" t="s">
        <v>65</v>
      </c>
      <c r="E148" s="35">
        <f>E46</f>
        <v>26400</v>
      </c>
      <c r="F148" s="35">
        <f t="shared" ref="F148:G148" si="30">F46</f>
        <v>23300</v>
      </c>
      <c r="G148" s="35">
        <f t="shared" si="30"/>
        <v>21900</v>
      </c>
    </row>
    <row r="149" spans="2:7" x14ac:dyDescent="0.15">
      <c r="B149" s="26"/>
      <c r="C149" s="87" t="s">
        <v>153</v>
      </c>
      <c r="E149" s="29"/>
      <c r="F149" s="30">
        <f>F148*1.5</f>
        <v>34950</v>
      </c>
      <c r="G149" s="30">
        <f>G148*1.5</f>
        <v>32850</v>
      </c>
    </row>
    <row r="150" spans="2:7" x14ac:dyDescent="0.15">
      <c r="B150" s="26"/>
      <c r="C150" s="26" t="s">
        <v>66</v>
      </c>
      <c r="E150" s="29">
        <f>E47</f>
        <v>26400</v>
      </c>
      <c r="F150" s="29">
        <f t="shared" ref="F150:G150" si="31">F47</f>
        <v>24200</v>
      </c>
      <c r="G150" s="29">
        <f t="shared" si="31"/>
        <v>22600</v>
      </c>
    </row>
    <row r="151" spans="2:7" x14ac:dyDescent="0.15">
      <c r="B151" s="26"/>
      <c r="C151" s="26" t="s">
        <v>154</v>
      </c>
      <c r="E151" s="29"/>
      <c r="F151" s="30">
        <f>F150*1.5</f>
        <v>36300</v>
      </c>
      <c r="G151" s="30">
        <f>G150*1.5</f>
        <v>33900</v>
      </c>
    </row>
    <row r="152" spans="2:7" x14ac:dyDescent="0.15">
      <c r="B152" s="26"/>
      <c r="C152" s="26" t="s">
        <v>67</v>
      </c>
      <c r="E152" s="29">
        <f>E48</f>
        <v>27700</v>
      </c>
      <c r="F152" s="29">
        <f t="shared" ref="F152:G152" si="32">F48</f>
        <v>22900</v>
      </c>
      <c r="G152" s="29">
        <f t="shared" si="32"/>
        <v>19700</v>
      </c>
    </row>
    <row r="153" spans="2:7" x14ac:dyDescent="0.15">
      <c r="B153" s="26"/>
      <c r="C153" s="26" t="s">
        <v>155</v>
      </c>
      <c r="E153" s="29"/>
      <c r="F153" s="30">
        <f>F152*1.5</f>
        <v>34350</v>
      </c>
      <c r="G153" s="30">
        <f>G152*1.5</f>
        <v>29550</v>
      </c>
    </row>
    <row r="154" spans="2:7" x14ac:dyDescent="0.15">
      <c r="B154" s="26"/>
      <c r="C154" s="26" t="s">
        <v>68</v>
      </c>
      <c r="E154" s="29">
        <f>E49</f>
        <v>26200</v>
      </c>
      <c r="F154" s="29">
        <f t="shared" ref="F154:G154" si="33">F49</f>
        <v>22600</v>
      </c>
      <c r="G154" s="29">
        <f t="shared" si="33"/>
        <v>20100</v>
      </c>
    </row>
    <row r="155" spans="2:7" x14ac:dyDescent="0.15">
      <c r="B155" s="26"/>
      <c r="C155" s="26" t="s">
        <v>156</v>
      </c>
      <c r="E155" s="29"/>
      <c r="F155" s="30">
        <f>F154*1.5</f>
        <v>33900</v>
      </c>
      <c r="G155" s="30">
        <f>G154*1.5</f>
        <v>30150</v>
      </c>
    </row>
    <row r="156" spans="2:7" x14ac:dyDescent="0.15">
      <c r="B156" s="37"/>
      <c r="C156" s="37"/>
      <c r="E156" s="40"/>
      <c r="F156" s="40"/>
      <c r="G156" s="41"/>
    </row>
    <row r="157" spans="2:7" x14ac:dyDescent="0.15">
      <c r="B157" s="26" t="s">
        <v>69</v>
      </c>
      <c r="C157" s="26" t="s">
        <v>70</v>
      </c>
      <c r="D157" s="80"/>
      <c r="E157" s="35">
        <f>E51</f>
        <v>29000</v>
      </c>
      <c r="F157" s="35">
        <f t="shared" ref="F157:G157" si="34">F51</f>
        <v>25600</v>
      </c>
      <c r="G157" s="35">
        <f t="shared" si="34"/>
        <v>21900</v>
      </c>
    </row>
    <row r="158" spans="2:7" x14ac:dyDescent="0.15">
      <c r="B158" s="26"/>
      <c r="C158" s="26" t="s">
        <v>157</v>
      </c>
      <c r="D158" s="96"/>
      <c r="E158" s="29"/>
      <c r="F158" s="30">
        <f>F157*1.5</f>
        <v>38400</v>
      </c>
      <c r="G158" s="30">
        <f>G157*1.5</f>
        <v>32850</v>
      </c>
    </row>
    <row r="159" spans="2:7" x14ac:dyDescent="0.15">
      <c r="B159" s="26"/>
      <c r="C159" s="26" t="s">
        <v>71</v>
      </c>
      <c r="D159" s="96"/>
      <c r="E159" s="29">
        <f>E52</f>
        <v>27700</v>
      </c>
      <c r="F159" s="29">
        <f t="shared" ref="F159:G159" si="35">F52</f>
        <v>22600</v>
      </c>
      <c r="G159" s="29">
        <f t="shared" si="35"/>
        <v>18900</v>
      </c>
    </row>
    <row r="160" spans="2:7" x14ac:dyDescent="0.15">
      <c r="B160" s="26"/>
      <c r="C160" s="26" t="s">
        <v>158</v>
      </c>
      <c r="D160" s="96"/>
      <c r="E160" s="29"/>
      <c r="F160" s="30">
        <f>F159*1.5</f>
        <v>33900</v>
      </c>
      <c r="G160" s="30">
        <f>G159*1.5</f>
        <v>28350</v>
      </c>
    </row>
    <row r="161" spans="2:7" x14ac:dyDescent="0.15">
      <c r="B161" s="26"/>
      <c r="C161" s="26" t="s">
        <v>72</v>
      </c>
      <c r="D161" s="96"/>
      <c r="E161" s="29">
        <f>E53</f>
        <v>27300</v>
      </c>
      <c r="F161" s="29">
        <f t="shared" ref="F161:G161" si="36">F53</f>
        <v>23600</v>
      </c>
      <c r="G161" s="29">
        <f t="shared" si="36"/>
        <v>19800</v>
      </c>
    </row>
    <row r="162" spans="2:7" x14ac:dyDescent="0.15">
      <c r="B162" s="26"/>
      <c r="C162" s="26" t="s">
        <v>159</v>
      </c>
      <c r="D162" s="96"/>
      <c r="E162" s="29"/>
      <c r="F162" s="30">
        <f>F161*1.5</f>
        <v>35400</v>
      </c>
      <c r="G162" s="30">
        <f>G161*1.5</f>
        <v>29700</v>
      </c>
    </row>
    <row r="163" spans="2:7" x14ac:dyDescent="0.15">
      <c r="B163" s="26"/>
      <c r="C163" s="26" t="s">
        <v>73</v>
      </c>
      <c r="D163" s="96"/>
      <c r="E163" s="29">
        <f>E54</f>
        <v>28400</v>
      </c>
      <c r="F163" s="29">
        <f t="shared" ref="F163:G163" si="37">F54</f>
        <v>24100</v>
      </c>
      <c r="G163" s="29">
        <f t="shared" si="37"/>
        <v>20300</v>
      </c>
    </row>
    <row r="164" spans="2:7" x14ac:dyDescent="0.15">
      <c r="B164" s="26"/>
      <c r="C164" s="26" t="s">
        <v>160</v>
      </c>
      <c r="D164" s="96"/>
      <c r="E164" s="29"/>
      <c r="F164" s="30">
        <f>F163*1.5</f>
        <v>36150</v>
      </c>
      <c r="G164" s="30">
        <f>G163*1.5</f>
        <v>30450</v>
      </c>
    </row>
    <row r="165" spans="2:7" x14ac:dyDescent="0.15">
      <c r="B165" s="26"/>
      <c r="C165" s="26" t="s">
        <v>74</v>
      </c>
      <c r="D165" s="96"/>
      <c r="E165" s="29">
        <f>E55</f>
        <v>28700</v>
      </c>
      <c r="F165" s="29">
        <f t="shared" ref="F165:G165" si="38">F55</f>
        <v>23000</v>
      </c>
      <c r="G165" s="29">
        <f t="shared" si="38"/>
        <v>19000</v>
      </c>
    </row>
    <row r="166" spans="2:7" x14ac:dyDescent="0.15">
      <c r="B166" s="26"/>
      <c r="C166" s="26" t="s">
        <v>161</v>
      </c>
      <c r="D166" s="96"/>
      <c r="E166" s="29"/>
      <c r="F166" s="30">
        <f>F165*1.5</f>
        <v>34500</v>
      </c>
      <c r="G166" s="30">
        <f>G165*1.5</f>
        <v>28500</v>
      </c>
    </row>
    <row r="167" spans="2:7" x14ac:dyDescent="0.15">
      <c r="B167" s="26"/>
      <c r="C167" s="26" t="s">
        <v>75</v>
      </c>
      <c r="D167" s="96"/>
      <c r="E167" s="29">
        <f>E56</f>
        <v>29100</v>
      </c>
      <c r="F167" s="29">
        <f t="shared" ref="F167:G167" si="39">F56</f>
        <v>25700</v>
      </c>
      <c r="G167" s="29">
        <f t="shared" si="39"/>
        <v>18500</v>
      </c>
    </row>
    <row r="168" spans="2:7" x14ac:dyDescent="0.15">
      <c r="B168" s="26"/>
      <c r="C168" s="26" t="s">
        <v>162</v>
      </c>
      <c r="D168" s="96"/>
      <c r="E168" s="29"/>
      <c r="F168" s="30">
        <f>F167*1.5</f>
        <v>38550</v>
      </c>
      <c r="G168" s="30">
        <f>G167*1.5</f>
        <v>27750</v>
      </c>
    </row>
    <row r="169" spans="2:7" x14ac:dyDescent="0.15">
      <c r="B169" s="26"/>
      <c r="C169" s="26" t="s">
        <v>76</v>
      </c>
      <c r="D169" s="96"/>
      <c r="E169" s="29">
        <f>E57</f>
        <v>31500</v>
      </c>
      <c r="F169" s="29">
        <f t="shared" ref="F169:G169" si="40">F57</f>
        <v>28200</v>
      </c>
      <c r="G169" s="29">
        <f t="shared" si="40"/>
        <v>19900</v>
      </c>
    </row>
    <row r="170" spans="2:7" x14ac:dyDescent="0.15">
      <c r="B170" s="26"/>
      <c r="C170" s="26" t="s">
        <v>163</v>
      </c>
      <c r="D170" s="96"/>
      <c r="E170" s="29"/>
      <c r="F170" s="30">
        <f>F169*1.5</f>
        <v>42300</v>
      </c>
      <c r="G170" s="30">
        <f>G169*1.5</f>
        <v>29850</v>
      </c>
    </row>
    <row r="171" spans="2:7" x14ac:dyDescent="0.15">
      <c r="B171" s="26"/>
      <c r="C171" s="26"/>
      <c r="D171" s="83"/>
      <c r="E171" s="29"/>
      <c r="F171" s="29"/>
      <c r="G171" s="30"/>
    </row>
    <row r="172" spans="2:7" x14ac:dyDescent="0.15">
      <c r="B172" s="32" t="s">
        <v>77</v>
      </c>
      <c r="C172" s="32" t="s">
        <v>78</v>
      </c>
      <c r="D172" s="80"/>
      <c r="E172" s="35">
        <f>E59</f>
        <v>30700</v>
      </c>
      <c r="F172" s="35">
        <f t="shared" ref="F172:G172" si="41">F59</f>
        <v>25300</v>
      </c>
      <c r="G172" s="35">
        <f t="shared" si="41"/>
        <v>21400</v>
      </c>
    </row>
    <row r="173" spans="2:7" x14ac:dyDescent="0.15">
      <c r="B173" s="26"/>
      <c r="C173" s="26" t="s">
        <v>164</v>
      </c>
      <c r="D173" s="96"/>
      <c r="E173" s="29"/>
      <c r="F173" s="30">
        <f>F172*1.5</f>
        <v>37950</v>
      </c>
      <c r="G173" s="30">
        <f>G172*1.5</f>
        <v>32100</v>
      </c>
    </row>
    <row r="174" spans="2:7" x14ac:dyDescent="0.15">
      <c r="B174" s="37" t="s">
        <v>0</v>
      </c>
      <c r="C174" s="37" t="s">
        <v>0</v>
      </c>
      <c r="D174" s="83"/>
      <c r="E174" s="40"/>
      <c r="F174" s="40"/>
      <c r="G174" s="41"/>
    </row>
    <row r="175" spans="2:7" x14ac:dyDescent="0.15">
      <c r="B175" s="78"/>
      <c r="C175" s="79"/>
      <c r="D175" s="79"/>
      <c r="E175" s="81"/>
      <c r="F175" s="81"/>
      <c r="G175" s="81"/>
    </row>
    <row r="176" spans="2:7" x14ac:dyDescent="0.15">
      <c r="B176" s="42" t="s">
        <v>458</v>
      </c>
      <c r="C176" s="82"/>
      <c r="D176" s="82"/>
      <c r="E176" s="84">
        <f>SUM(E71:E174)/47</f>
        <v>28436.170212765959</v>
      </c>
      <c r="F176" s="84">
        <f>SUM(F71:F174)*(2/5)/47</f>
        <v>25329.787234042553</v>
      </c>
      <c r="G176" s="84">
        <f>SUM(G71:G174)*(2/5)/47</f>
        <v>21689.361702127659</v>
      </c>
    </row>
  </sheetData>
  <phoneticPr fontId="4"/>
  <pageMargins left="0.7" right="0.7" top="0.75" bottom="0.75" header="0.3" footer="0.3"/>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R38"/>
  <sheetViews>
    <sheetView workbookViewId="0">
      <selection activeCell="B3" sqref="B3:B4"/>
    </sheetView>
  </sheetViews>
  <sheetFormatPr defaultRowHeight="13.5" x14ac:dyDescent="0.15"/>
  <cols>
    <col min="1" max="1" width="3.625" customWidth="1"/>
    <col min="2" max="2" width="5.625" customWidth="1"/>
    <col min="3" max="3" width="18.5" customWidth="1"/>
    <col min="4" max="4" width="9.25" bestFit="1" customWidth="1"/>
    <col min="13" max="13" width="9.5" bestFit="1" customWidth="1"/>
  </cols>
  <sheetData>
    <row r="1" spans="2:18" ht="17.25" x14ac:dyDescent="0.2">
      <c r="B1" s="69" t="s">
        <v>111</v>
      </c>
    </row>
    <row r="2" spans="2:18" ht="20.100000000000001" customHeight="1" x14ac:dyDescent="0.15">
      <c r="B2" s="3" t="s">
        <v>89</v>
      </c>
    </row>
    <row r="3" spans="2:18" ht="20.100000000000001" customHeight="1" x14ac:dyDescent="0.15">
      <c r="B3" s="277" t="s">
        <v>379</v>
      </c>
      <c r="C3" s="89" t="s">
        <v>1</v>
      </c>
      <c r="D3" s="89" t="s">
        <v>380</v>
      </c>
      <c r="E3" s="89" t="s">
        <v>381</v>
      </c>
      <c r="F3" s="89" t="s">
        <v>382</v>
      </c>
      <c r="G3" s="89" t="s">
        <v>383</v>
      </c>
      <c r="H3" s="89" t="s">
        <v>384</v>
      </c>
      <c r="I3" s="89" t="s">
        <v>385</v>
      </c>
      <c r="J3" s="89" t="s">
        <v>386</v>
      </c>
      <c r="K3" s="89" t="s">
        <v>387</v>
      </c>
      <c r="L3" s="89" t="s">
        <v>388</v>
      </c>
      <c r="M3" s="89" t="s">
        <v>389</v>
      </c>
      <c r="N3" s="89" t="s">
        <v>390</v>
      </c>
      <c r="O3" s="89" t="s">
        <v>391</v>
      </c>
      <c r="P3" s="89" t="s">
        <v>392</v>
      </c>
      <c r="Q3" s="89" t="s">
        <v>393</v>
      </c>
      <c r="R3" s="89" t="s">
        <v>393</v>
      </c>
    </row>
    <row r="4" spans="2:18" ht="45.75" customHeight="1" thickBot="1" x14ac:dyDescent="0.2">
      <c r="B4" s="278"/>
      <c r="C4" s="15"/>
      <c r="D4" s="222" t="s">
        <v>2</v>
      </c>
      <c r="E4" s="16" t="s">
        <v>3</v>
      </c>
      <c r="F4" s="16" t="s">
        <v>4</v>
      </c>
      <c r="G4" s="16" t="s">
        <v>5</v>
      </c>
      <c r="H4" s="16" t="s">
        <v>6</v>
      </c>
      <c r="I4" s="16" t="s">
        <v>7</v>
      </c>
      <c r="J4" s="16" t="s">
        <v>8</v>
      </c>
      <c r="K4" s="16" t="s">
        <v>9</v>
      </c>
      <c r="L4" s="16" t="s">
        <v>10</v>
      </c>
      <c r="M4" s="16" t="s">
        <v>11</v>
      </c>
      <c r="N4" s="16" t="s">
        <v>12</v>
      </c>
      <c r="O4" s="16" t="s">
        <v>13</v>
      </c>
      <c r="P4" s="16" t="s">
        <v>14</v>
      </c>
      <c r="Q4" s="16" t="s">
        <v>198</v>
      </c>
      <c r="R4" s="101" t="s">
        <v>199</v>
      </c>
    </row>
    <row r="5" spans="2:18" ht="20.100000000000001" customHeight="1" thickTop="1" x14ac:dyDescent="0.15">
      <c r="B5" s="9" t="s">
        <v>394</v>
      </c>
      <c r="C5" s="10" t="s">
        <v>316</v>
      </c>
      <c r="D5" s="11">
        <v>563000</v>
      </c>
      <c r="E5" s="12">
        <v>2.7</v>
      </c>
      <c r="F5" s="12">
        <v>3.5</v>
      </c>
      <c r="G5" s="12"/>
      <c r="H5" s="12">
        <v>100</v>
      </c>
      <c r="I5" s="12">
        <v>140</v>
      </c>
      <c r="J5" s="230">
        <v>0.7</v>
      </c>
      <c r="K5" s="230">
        <v>0.1</v>
      </c>
      <c r="L5" s="12">
        <v>0.93</v>
      </c>
      <c r="M5" s="13">
        <f>(((L5+J5)/F5)+K5)*(1/H5)</f>
        <v>5.6571428571428571E-3</v>
      </c>
      <c r="N5" s="11">
        <f>ROUND(D5*M5,-1)</f>
        <v>3180</v>
      </c>
      <c r="O5" s="14"/>
      <c r="P5" s="14"/>
      <c r="Q5" s="70"/>
      <c r="R5" s="187">
        <f>N5</f>
        <v>3180</v>
      </c>
    </row>
    <row r="6" spans="2:18" ht="20.100000000000001" customHeight="1" x14ac:dyDescent="0.15">
      <c r="B6" s="5" t="s">
        <v>395</v>
      </c>
      <c r="C6" s="6" t="s">
        <v>317</v>
      </c>
      <c r="D6" s="7">
        <v>834000</v>
      </c>
      <c r="E6" s="89">
        <v>2.7</v>
      </c>
      <c r="F6" s="89">
        <v>3.5</v>
      </c>
      <c r="G6" s="89"/>
      <c r="H6" s="89">
        <v>100</v>
      </c>
      <c r="I6" s="89">
        <v>140</v>
      </c>
      <c r="J6" s="88">
        <v>0.7</v>
      </c>
      <c r="K6" s="88">
        <v>0.1</v>
      </c>
      <c r="L6" s="89">
        <v>0.93</v>
      </c>
      <c r="M6" s="13">
        <f t="shared" ref="M6:M12" si="0">(((L6+J6)/F6)+K6)*(1/H6)</f>
        <v>5.6571428571428571E-3</v>
      </c>
      <c r="N6" s="11">
        <f t="shared" ref="N6:N12" si="1">ROUND(D6*M6,-1)</f>
        <v>4720</v>
      </c>
      <c r="O6" s="8"/>
      <c r="P6" s="8"/>
      <c r="Q6" s="71"/>
      <c r="R6" s="188">
        <f>N6</f>
        <v>4720</v>
      </c>
    </row>
    <row r="7" spans="2:18" ht="20.100000000000001" customHeight="1" x14ac:dyDescent="0.15">
      <c r="B7" s="5" t="s">
        <v>396</v>
      </c>
      <c r="C7" s="6" t="s">
        <v>318</v>
      </c>
      <c r="D7" s="7">
        <v>1380000</v>
      </c>
      <c r="E7" s="89">
        <v>2.7</v>
      </c>
      <c r="F7" s="89">
        <v>3.5</v>
      </c>
      <c r="G7" s="89"/>
      <c r="H7" s="89">
        <v>100</v>
      </c>
      <c r="I7" s="89">
        <v>140</v>
      </c>
      <c r="J7" s="88">
        <v>0.7</v>
      </c>
      <c r="K7" s="88">
        <v>0.1</v>
      </c>
      <c r="L7" s="89">
        <v>0.93</v>
      </c>
      <c r="M7" s="13">
        <f>(((L7+J7)/F7)+K7)*(1/H7)</f>
        <v>5.6571428571428571E-3</v>
      </c>
      <c r="N7" s="11">
        <f>ROUND(D7*M7,-1)</f>
        <v>7810</v>
      </c>
      <c r="O7" s="8"/>
      <c r="P7" s="8"/>
      <c r="Q7" s="71"/>
      <c r="R7" s="188">
        <f t="shared" ref="R7:R8" si="2">N7</f>
        <v>7810</v>
      </c>
    </row>
    <row r="8" spans="2:18" ht="20.100000000000001" customHeight="1" x14ac:dyDescent="0.15">
      <c r="B8" s="5" t="s">
        <v>397</v>
      </c>
      <c r="C8" s="6" t="s">
        <v>319</v>
      </c>
      <c r="D8" s="7">
        <v>3160000</v>
      </c>
      <c r="E8" s="89">
        <v>15</v>
      </c>
      <c r="F8" s="89">
        <v>5</v>
      </c>
      <c r="G8" s="89"/>
      <c r="H8" s="89">
        <v>70</v>
      </c>
      <c r="I8" s="89">
        <v>90</v>
      </c>
      <c r="J8" s="88">
        <v>0.7</v>
      </c>
      <c r="K8" s="88">
        <v>0.1</v>
      </c>
      <c r="L8" s="89">
        <v>0.93</v>
      </c>
      <c r="M8" s="13">
        <f t="shared" si="0"/>
        <v>6.0857142857142846E-3</v>
      </c>
      <c r="N8" s="11">
        <f>ROUND(D8*M8,-2)</f>
        <v>19200</v>
      </c>
      <c r="O8" s="8"/>
      <c r="P8" s="8"/>
      <c r="Q8" s="71"/>
      <c r="R8" s="188">
        <f t="shared" si="2"/>
        <v>19200</v>
      </c>
    </row>
    <row r="9" spans="2:18" s="239" customFormat="1" ht="20.100000000000001" customHeight="1" x14ac:dyDescent="0.15">
      <c r="B9" s="231" t="s">
        <v>398</v>
      </c>
      <c r="C9" s="232" t="s">
        <v>201</v>
      </c>
      <c r="D9" s="233">
        <v>498000</v>
      </c>
      <c r="E9" s="234">
        <v>4</v>
      </c>
      <c r="F9" s="234">
        <v>7.5</v>
      </c>
      <c r="G9" s="234">
        <v>7</v>
      </c>
      <c r="H9" s="234">
        <v>60</v>
      </c>
      <c r="I9" s="234">
        <v>100</v>
      </c>
      <c r="J9" s="234">
        <v>0.35</v>
      </c>
      <c r="K9" s="234">
        <v>0.08</v>
      </c>
      <c r="L9" s="234">
        <v>0.93</v>
      </c>
      <c r="M9" s="235">
        <f t="shared" si="0"/>
        <v>4.1777777777777777E-3</v>
      </c>
      <c r="N9" s="236">
        <f t="shared" si="1"/>
        <v>2080</v>
      </c>
      <c r="O9" s="237">
        <v>0.22700000000000001</v>
      </c>
      <c r="P9" s="238">
        <f>E9*O9</f>
        <v>0.90800000000000003</v>
      </c>
      <c r="Q9" s="246">
        <f>ROUNDUP(G9*P9*156,-1)</f>
        <v>1000</v>
      </c>
      <c r="R9" s="246">
        <f>ROUNDUP(N9+Q9,-1)</f>
        <v>3080</v>
      </c>
    </row>
    <row r="10" spans="2:18" ht="20.100000000000001" customHeight="1" x14ac:dyDescent="0.15">
      <c r="B10" s="5" t="s">
        <v>399</v>
      </c>
      <c r="C10" s="6" t="s">
        <v>312</v>
      </c>
      <c r="D10" s="240">
        <v>3960000</v>
      </c>
      <c r="E10" s="89">
        <v>6.3</v>
      </c>
      <c r="F10" s="89">
        <v>8.5</v>
      </c>
      <c r="G10" s="89">
        <v>7</v>
      </c>
      <c r="H10" s="89">
        <v>90</v>
      </c>
      <c r="I10" s="89">
        <v>120</v>
      </c>
      <c r="J10" s="88">
        <v>0.45</v>
      </c>
      <c r="K10" s="88">
        <v>0.08</v>
      </c>
      <c r="L10" s="88">
        <v>0.92</v>
      </c>
      <c r="M10" s="13">
        <f t="shared" si="0"/>
        <v>2.6797385620915036E-3</v>
      </c>
      <c r="N10" s="11">
        <f>ROUND(D10*M10,-1)</f>
        <v>10610</v>
      </c>
      <c r="O10" s="45">
        <v>0.43099999999999999</v>
      </c>
      <c r="P10" s="46">
        <f>E10*O10</f>
        <v>2.7153</v>
      </c>
      <c r="Q10" s="246">
        <f>ROUNDUP(G10*P10*156,-1)</f>
        <v>2970</v>
      </c>
      <c r="R10" s="246">
        <f t="shared" ref="R10:R15" si="3">ROUNDUP(N10+Q10,-1)</f>
        <v>13580</v>
      </c>
    </row>
    <row r="11" spans="2:18" s="239" customFormat="1" ht="20.100000000000001" customHeight="1" x14ac:dyDescent="0.15">
      <c r="B11" s="231" t="s">
        <v>400</v>
      </c>
      <c r="C11" s="232" t="s">
        <v>313</v>
      </c>
      <c r="D11" s="233">
        <v>1170000</v>
      </c>
      <c r="E11" s="234">
        <v>13</v>
      </c>
      <c r="F11" s="234">
        <v>10</v>
      </c>
      <c r="G11" s="234">
        <v>7</v>
      </c>
      <c r="H11" s="234">
        <v>110</v>
      </c>
      <c r="I11" s="234">
        <v>130</v>
      </c>
      <c r="J11" s="234">
        <v>0.25</v>
      </c>
      <c r="K11" s="234">
        <v>0.08</v>
      </c>
      <c r="L11" s="234">
        <v>0.92</v>
      </c>
      <c r="M11" s="235">
        <f t="shared" si="0"/>
        <v>1.7909090909090908E-3</v>
      </c>
      <c r="N11" s="236">
        <f t="shared" si="1"/>
        <v>2100</v>
      </c>
      <c r="O11" s="241">
        <v>0.123</v>
      </c>
      <c r="P11" s="238">
        <f t="shared" ref="P11:P16" si="4">E11*O11</f>
        <v>1.599</v>
      </c>
      <c r="Q11" s="246">
        <f>ROUNDUP(G11*P11*137,-1)</f>
        <v>1540</v>
      </c>
      <c r="R11" s="246">
        <f t="shared" si="3"/>
        <v>3640</v>
      </c>
    </row>
    <row r="12" spans="2:18" s="239" customFormat="1" ht="20.100000000000001" customHeight="1" x14ac:dyDescent="0.15">
      <c r="B12" s="231" t="s">
        <v>401</v>
      </c>
      <c r="C12" s="232" t="s">
        <v>314</v>
      </c>
      <c r="D12" s="233">
        <v>1960000</v>
      </c>
      <c r="E12" s="234">
        <v>14</v>
      </c>
      <c r="F12" s="234">
        <v>10</v>
      </c>
      <c r="G12" s="234">
        <v>7</v>
      </c>
      <c r="H12" s="234">
        <v>110</v>
      </c>
      <c r="I12" s="234">
        <v>130</v>
      </c>
      <c r="J12" s="234">
        <v>0.25</v>
      </c>
      <c r="K12" s="234">
        <v>0.08</v>
      </c>
      <c r="L12" s="234">
        <v>0.92</v>
      </c>
      <c r="M12" s="235">
        <f t="shared" si="0"/>
        <v>1.7909090909090908E-3</v>
      </c>
      <c r="N12" s="236">
        <f t="shared" si="1"/>
        <v>3510</v>
      </c>
      <c r="O12" s="241">
        <v>0.123</v>
      </c>
      <c r="P12" s="238">
        <f t="shared" si="4"/>
        <v>1.722</v>
      </c>
      <c r="Q12" s="246">
        <f>ROUNDUP(G12*P12*137,-1)</f>
        <v>1660</v>
      </c>
      <c r="R12" s="246">
        <f t="shared" si="3"/>
        <v>5170</v>
      </c>
    </row>
    <row r="13" spans="2:18" s="239" customFormat="1" ht="20.100000000000001" customHeight="1" x14ac:dyDescent="0.15">
      <c r="B13" s="231" t="s">
        <v>402</v>
      </c>
      <c r="C13" s="232" t="s">
        <v>15</v>
      </c>
      <c r="D13" s="233">
        <v>2140000</v>
      </c>
      <c r="E13" s="234">
        <v>69</v>
      </c>
      <c r="F13" s="234">
        <v>8.5</v>
      </c>
      <c r="G13" s="242">
        <f>760/H13</f>
        <v>3.6190476190476191</v>
      </c>
      <c r="H13" s="234">
        <v>210</v>
      </c>
      <c r="I13" s="234">
        <v>250</v>
      </c>
      <c r="J13" s="234">
        <v>0.4</v>
      </c>
      <c r="K13" s="234">
        <v>0.13</v>
      </c>
      <c r="L13" s="234">
        <v>0.93</v>
      </c>
      <c r="M13" s="235">
        <f>(((L13+J13)/F13)+K13)*(1/H13)</f>
        <v>1.3641456582633056E-3</v>
      </c>
      <c r="N13" s="236">
        <f>ROUND(D13*M13,-1)</f>
        <v>2920</v>
      </c>
      <c r="O13" s="241">
        <v>4.9000000000000002E-2</v>
      </c>
      <c r="P13" s="238">
        <f>E13*O13</f>
        <v>3.3810000000000002</v>
      </c>
      <c r="Q13" s="246">
        <f>ROUNDUP(G13*P13*156,-1)</f>
        <v>1910</v>
      </c>
      <c r="R13" s="246">
        <f t="shared" si="3"/>
        <v>4830</v>
      </c>
    </row>
    <row r="14" spans="2:18" s="239" customFormat="1" ht="20.100000000000001" customHeight="1" x14ac:dyDescent="0.15">
      <c r="B14" s="231" t="s">
        <v>403</v>
      </c>
      <c r="C14" s="232" t="s">
        <v>92</v>
      </c>
      <c r="D14" s="233">
        <f>3520000+700000</f>
        <v>4220000</v>
      </c>
      <c r="E14" s="234">
        <v>106</v>
      </c>
      <c r="F14" s="234">
        <v>12.5</v>
      </c>
      <c r="G14" s="242">
        <f>700/H14</f>
        <v>4.666666666666667</v>
      </c>
      <c r="H14" s="234">
        <v>150</v>
      </c>
      <c r="I14" s="234">
        <v>170</v>
      </c>
      <c r="J14" s="234">
        <v>0.4</v>
      </c>
      <c r="K14" s="234">
        <v>0.13</v>
      </c>
      <c r="L14" s="234">
        <v>0.91</v>
      </c>
      <c r="M14" s="235">
        <f>(((L14+J14)/F14)+K14)*(1/H14)</f>
        <v>1.5653333333333335E-3</v>
      </c>
      <c r="N14" s="236">
        <f>ROUND(D14*M14,-1)</f>
        <v>6610</v>
      </c>
      <c r="O14" s="241">
        <v>0.04</v>
      </c>
      <c r="P14" s="238">
        <f t="shared" si="4"/>
        <v>4.24</v>
      </c>
      <c r="Q14" s="246">
        <f>ROUNDUP(G14*P14*137,-1)</f>
        <v>2720</v>
      </c>
      <c r="R14" s="246">
        <f t="shared" si="3"/>
        <v>9330</v>
      </c>
    </row>
    <row r="15" spans="2:18" s="239" customFormat="1" ht="20.100000000000001" customHeight="1" x14ac:dyDescent="0.15">
      <c r="B15" s="231" t="s">
        <v>404</v>
      </c>
      <c r="C15" s="232" t="s">
        <v>310</v>
      </c>
      <c r="D15" s="233">
        <f>4650000+700000</f>
        <v>5350000</v>
      </c>
      <c r="E15" s="234">
        <v>137</v>
      </c>
      <c r="F15" s="234">
        <v>12.5</v>
      </c>
      <c r="G15" s="242">
        <f>700/H15</f>
        <v>4.666666666666667</v>
      </c>
      <c r="H15" s="234">
        <v>150</v>
      </c>
      <c r="I15" s="234">
        <v>170</v>
      </c>
      <c r="J15" s="234">
        <v>0.4</v>
      </c>
      <c r="K15" s="234">
        <v>0.13</v>
      </c>
      <c r="L15" s="234">
        <v>0.91</v>
      </c>
      <c r="M15" s="235">
        <f>(((L15+J15)/F15)+K15)*(1/H15)</f>
        <v>1.5653333333333335E-3</v>
      </c>
      <c r="N15" s="236">
        <f>ROUND(D15*M15,-1)</f>
        <v>8370</v>
      </c>
      <c r="O15" s="241">
        <v>0.04</v>
      </c>
      <c r="P15" s="238">
        <f t="shared" si="4"/>
        <v>5.48</v>
      </c>
      <c r="Q15" s="246">
        <f>ROUNDUP(G15*P15*137,-1)</f>
        <v>3510</v>
      </c>
      <c r="R15" s="246">
        <f t="shared" si="3"/>
        <v>11880</v>
      </c>
    </row>
    <row r="16" spans="2:18" ht="20.100000000000001" customHeight="1" x14ac:dyDescent="0.15">
      <c r="B16" s="5" t="s">
        <v>405</v>
      </c>
      <c r="C16" s="6" t="s">
        <v>90</v>
      </c>
      <c r="D16" s="7">
        <v>402000</v>
      </c>
      <c r="E16" s="89">
        <v>3.7</v>
      </c>
      <c r="F16" s="89">
        <v>11</v>
      </c>
      <c r="G16" s="47"/>
      <c r="H16" s="89">
        <v>110</v>
      </c>
      <c r="I16" s="89">
        <v>150</v>
      </c>
      <c r="J16" s="88">
        <v>1.25</v>
      </c>
      <c r="K16" s="88">
        <v>0.08</v>
      </c>
      <c r="L16" s="89">
        <v>0.93</v>
      </c>
      <c r="M16" s="13">
        <f t="shared" ref="M16" si="5">(((L16+J16)/F16)+K16)*(1/H16)</f>
        <v>2.5289256198347109E-3</v>
      </c>
      <c r="N16" s="11">
        <f>ROUND(D16*M16,0)</f>
        <v>1017</v>
      </c>
      <c r="O16" s="45"/>
      <c r="P16" s="46"/>
      <c r="Q16" s="71"/>
      <c r="R16" s="188">
        <f t="shared" ref="R16" si="6">N16</f>
        <v>1017</v>
      </c>
    </row>
    <row r="17" spans="2:17" x14ac:dyDescent="0.15">
      <c r="G17" t="s">
        <v>16</v>
      </c>
    </row>
    <row r="18" spans="2:17" x14ac:dyDescent="0.15">
      <c r="B18" s="244" t="s">
        <v>441</v>
      </c>
    </row>
    <row r="19" spans="2:17" x14ac:dyDescent="0.15">
      <c r="B19" s="17"/>
    </row>
    <row r="20" spans="2:17" x14ac:dyDescent="0.15">
      <c r="B20" s="2" t="s">
        <v>79</v>
      </c>
      <c r="C20" t="s">
        <v>436</v>
      </c>
    </row>
    <row r="21" spans="2:17" x14ac:dyDescent="0.15">
      <c r="B21" s="2" t="s">
        <v>80</v>
      </c>
      <c r="C21" t="s">
        <v>357</v>
      </c>
    </row>
    <row r="22" spans="2:17" x14ac:dyDescent="0.15">
      <c r="B22" s="2" t="s">
        <v>81</v>
      </c>
      <c r="C22" t="s">
        <v>459</v>
      </c>
    </row>
    <row r="23" spans="2:17" x14ac:dyDescent="0.15">
      <c r="B23" s="2" t="s">
        <v>82</v>
      </c>
      <c r="C23" t="s">
        <v>460</v>
      </c>
    </row>
    <row r="24" spans="2:17" x14ac:dyDescent="0.15">
      <c r="B24" s="2"/>
      <c r="C24" t="s">
        <v>461</v>
      </c>
    </row>
    <row r="25" spans="2:17" x14ac:dyDescent="0.15">
      <c r="B25" s="2" t="s">
        <v>83</v>
      </c>
      <c r="C25" t="s">
        <v>437</v>
      </c>
    </row>
    <row r="26" spans="2:17" x14ac:dyDescent="0.15">
      <c r="C26" t="s">
        <v>358</v>
      </c>
    </row>
    <row r="27" spans="2:17" x14ac:dyDescent="0.15">
      <c r="C27" t="s">
        <v>311</v>
      </c>
    </row>
    <row r="28" spans="2:17" x14ac:dyDescent="0.15">
      <c r="B28" s="2" t="s">
        <v>91</v>
      </c>
      <c r="C28" t="s">
        <v>359</v>
      </c>
    </row>
    <row r="29" spans="2:17" x14ac:dyDescent="0.15">
      <c r="B29" s="2" t="s">
        <v>197</v>
      </c>
      <c r="C29" t="s">
        <v>200</v>
      </c>
    </row>
    <row r="30" spans="2:17" s="239" customFormat="1" x14ac:dyDescent="0.15">
      <c r="B30" s="245" t="s">
        <v>321</v>
      </c>
      <c r="C30" s="18" t="s">
        <v>462</v>
      </c>
      <c r="D30" s="18"/>
      <c r="E30" s="18"/>
      <c r="F30" s="18"/>
      <c r="G30" s="18"/>
      <c r="H30" s="18"/>
      <c r="I30" s="18"/>
      <c r="J30" s="18"/>
      <c r="K30" s="18"/>
      <c r="L30" s="18"/>
      <c r="M30" s="18"/>
      <c r="N30" s="18"/>
      <c r="O30" s="18"/>
      <c r="P30" s="18"/>
      <c r="Q30" s="18"/>
    </row>
    <row r="31" spans="2:17" x14ac:dyDescent="0.15">
      <c r="B31" s="44"/>
      <c r="C31" s="18"/>
    </row>
    <row r="32" spans="2:17" x14ac:dyDescent="0.15">
      <c r="B32" s="44" t="s">
        <v>85</v>
      </c>
      <c r="D32" s="1"/>
    </row>
    <row r="33" spans="2:3" x14ac:dyDescent="0.15">
      <c r="B33" s="44" t="s">
        <v>86</v>
      </c>
      <c r="C33" t="s">
        <v>406</v>
      </c>
    </row>
    <row r="34" spans="2:3" x14ac:dyDescent="0.15">
      <c r="B34" s="44" t="s">
        <v>87</v>
      </c>
      <c r="C34" t="s">
        <v>407</v>
      </c>
    </row>
    <row r="35" spans="2:3" x14ac:dyDescent="0.15">
      <c r="B35" s="44" t="s">
        <v>88</v>
      </c>
      <c r="C35" t="s">
        <v>408</v>
      </c>
    </row>
    <row r="36" spans="2:3" x14ac:dyDescent="0.15">
      <c r="B36" s="44" t="s">
        <v>84</v>
      </c>
    </row>
    <row r="37" spans="2:3" x14ac:dyDescent="0.15">
      <c r="B37" s="44" t="s">
        <v>84</v>
      </c>
    </row>
    <row r="38" spans="2:3" x14ac:dyDescent="0.15">
      <c r="B38" s="44"/>
      <c r="C38" s="18"/>
    </row>
  </sheetData>
  <mergeCells count="1">
    <mergeCell ref="B3:B4"/>
  </mergeCells>
  <phoneticPr fontId="4"/>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G17"/>
  <sheetViews>
    <sheetView zoomScaleNormal="100" workbookViewId="0">
      <selection activeCell="B3" sqref="B3"/>
    </sheetView>
  </sheetViews>
  <sheetFormatPr defaultRowHeight="16.5" customHeight="1" x14ac:dyDescent="0.15"/>
  <cols>
    <col min="1" max="1" width="3.375" style="113" customWidth="1"/>
    <col min="2" max="2" width="17.875" style="113" customWidth="1"/>
    <col min="3" max="4" width="10.625" style="113" customWidth="1"/>
    <col min="5" max="7" width="13.625" style="113" customWidth="1"/>
    <col min="8" max="243" width="9" style="113"/>
    <col min="244" max="244" width="3.125" style="113" customWidth="1"/>
    <col min="245" max="245" width="3.375" style="113" customWidth="1"/>
    <col min="246" max="246" width="17.875" style="113" customWidth="1"/>
    <col min="247" max="250" width="10.625" style="113" customWidth="1"/>
    <col min="251" max="255" width="13.625" style="113" customWidth="1"/>
    <col min="256" max="256" width="3.5" style="113" customWidth="1"/>
    <col min="257" max="499" width="9" style="113"/>
    <col min="500" max="500" width="3.125" style="113" customWidth="1"/>
    <col min="501" max="501" width="3.375" style="113" customWidth="1"/>
    <col min="502" max="502" width="17.875" style="113" customWidth="1"/>
    <col min="503" max="506" width="10.625" style="113" customWidth="1"/>
    <col min="507" max="511" width="13.625" style="113" customWidth="1"/>
    <col min="512" max="512" width="3.5" style="113" customWidth="1"/>
    <col min="513" max="755" width="9" style="113"/>
    <col min="756" max="756" width="3.125" style="113" customWidth="1"/>
    <col min="757" max="757" width="3.375" style="113" customWidth="1"/>
    <col min="758" max="758" width="17.875" style="113" customWidth="1"/>
    <col min="759" max="762" width="10.625" style="113" customWidth="1"/>
    <col min="763" max="767" width="13.625" style="113" customWidth="1"/>
    <col min="768" max="768" width="3.5" style="113" customWidth="1"/>
    <col min="769" max="1011" width="9" style="113"/>
    <col min="1012" max="1012" width="3.125" style="113" customWidth="1"/>
    <col min="1013" max="1013" width="3.375" style="113" customWidth="1"/>
    <col min="1014" max="1014" width="17.875" style="113" customWidth="1"/>
    <col min="1015" max="1018" width="10.625" style="113" customWidth="1"/>
    <col min="1019" max="1023" width="13.625" style="113" customWidth="1"/>
    <col min="1024" max="1024" width="3.5" style="113" customWidth="1"/>
    <col min="1025" max="1267" width="9" style="113"/>
    <col min="1268" max="1268" width="3.125" style="113" customWidth="1"/>
    <col min="1269" max="1269" width="3.375" style="113" customWidth="1"/>
    <col min="1270" max="1270" width="17.875" style="113" customWidth="1"/>
    <col min="1271" max="1274" width="10.625" style="113" customWidth="1"/>
    <col min="1275" max="1279" width="13.625" style="113" customWidth="1"/>
    <col min="1280" max="1280" width="3.5" style="113" customWidth="1"/>
    <col min="1281" max="1523" width="9" style="113"/>
    <col min="1524" max="1524" width="3.125" style="113" customWidth="1"/>
    <col min="1525" max="1525" width="3.375" style="113" customWidth="1"/>
    <col min="1526" max="1526" width="17.875" style="113" customWidth="1"/>
    <col min="1527" max="1530" width="10.625" style="113" customWidth="1"/>
    <col min="1531" max="1535" width="13.625" style="113" customWidth="1"/>
    <col min="1536" max="1536" width="3.5" style="113" customWidth="1"/>
    <col min="1537" max="1779" width="9" style="113"/>
    <col min="1780" max="1780" width="3.125" style="113" customWidth="1"/>
    <col min="1781" max="1781" width="3.375" style="113" customWidth="1"/>
    <col min="1782" max="1782" width="17.875" style="113" customWidth="1"/>
    <col min="1783" max="1786" width="10.625" style="113" customWidth="1"/>
    <col min="1787" max="1791" width="13.625" style="113" customWidth="1"/>
    <col min="1792" max="1792" width="3.5" style="113" customWidth="1"/>
    <col min="1793" max="2035" width="9" style="113"/>
    <col min="2036" max="2036" width="3.125" style="113" customWidth="1"/>
    <col min="2037" max="2037" width="3.375" style="113" customWidth="1"/>
    <col min="2038" max="2038" width="17.875" style="113" customWidth="1"/>
    <col min="2039" max="2042" width="10.625" style="113" customWidth="1"/>
    <col min="2043" max="2047" width="13.625" style="113" customWidth="1"/>
    <col min="2048" max="2048" width="3.5" style="113" customWidth="1"/>
    <col min="2049" max="2291" width="9" style="113"/>
    <col min="2292" max="2292" width="3.125" style="113" customWidth="1"/>
    <col min="2293" max="2293" width="3.375" style="113" customWidth="1"/>
    <col min="2294" max="2294" width="17.875" style="113" customWidth="1"/>
    <col min="2295" max="2298" width="10.625" style="113" customWidth="1"/>
    <col min="2299" max="2303" width="13.625" style="113" customWidth="1"/>
    <col min="2304" max="2304" width="3.5" style="113" customWidth="1"/>
    <col min="2305" max="2547" width="9" style="113"/>
    <col min="2548" max="2548" width="3.125" style="113" customWidth="1"/>
    <col min="2549" max="2549" width="3.375" style="113" customWidth="1"/>
    <col min="2550" max="2550" width="17.875" style="113" customWidth="1"/>
    <col min="2551" max="2554" width="10.625" style="113" customWidth="1"/>
    <col min="2555" max="2559" width="13.625" style="113" customWidth="1"/>
    <col min="2560" max="2560" width="3.5" style="113" customWidth="1"/>
    <col min="2561" max="2803" width="9" style="113"/>
    <col min="2804" max="2804" width="3.125" style="113" customWidth="1"/>
    <col min="2805" max="2805" width="3.375" style="113" customWidth="1"/>
    <col min="2806" max="2806" width="17.875" style="113" customWidth="1"/>
    <col min="2807" max="2810" width="10.625" style="113" customWidth="1"/>
    <col min="2811" max="2815" width="13.625" style="113" customWidth="1"/>
    <col min="2816" max="2816" width="3.5" style="113" customWidth="1"/>
    <col min="2817" max="3059" width="9" style="113"/>
    <col min="3060" max="3060" width="3.125" style="113" customWidth="1"/>
    <col min="3061" max="3061" width="3.375" style="113" customWidth="1"/>
    <col min="3062" max="3062" width="17.875" style="113" customWidth="1"/>
    <col min="3063" max="3066" width="10.625" style="113" customWidth="1"/>
    <col min="3067" max="3071" width="13.625" style="113" customWidth="1"/>
    <col min="3072" max="3072" width="3.5" style="113" customWidth="1"/>
    <col min="3073" max="3315" width="9" style="113"/>
    <col min="3316" max="3316" width="3.125" style="113" customWidth="1"/>
    <col min="3317" max="3317" width="3.375" style="113" customWidth="1"/>
    <col min="3318" max="3318" width="17.875" style="113" customWidth="1"/>
    <col min="3319" max="3322" width="10.625" style="113" customWidth="1"/>
    <col min="3323" max="3327" width="13.625" style="113" customWidth="1"/>
    <col min="3328" max="3328" width="3.5" style="113" customWidth="1"/>
    <col min="3329" max="3571" width="9" style="113"/>
    <col min="3572" max="3572" width="3.125" style="113" customWidth="1"/>
    <col min="3573" max="3573" width="3.375" style="113" customWidth="1"/>
    <col min="3574" max="3574" width="17.875" style="113" customWidth="1"/>
    <col min="3575" max="3578" width="10.625" style="113" customWidth="1"/>
    <col min="3579" max="3583" width="13.625" style="113" customWidth="1"/>
    <col min="3584" max="3584" width="3.5" style="113" customWidth="1"/>
    <col min="3585" max="3827" width="9" style="113"/>
    <col min="3828" max="3828" width="3.125" style="113" customWidth="1"/>
    <col min="3829" max="3829" width="3.375" style="113" customWidth="1"/>
    <col min="3830" max="3830" width="17.875" style="113" customWidth="1"/>
    <col min="3831" max="3834" width="10.625" style="113" customWidth="1"/>
    <col min="3835" max="3839" width="13.625" style="113" customWidth="1"/>
    <col min="3840" max="3840" width="3.5" style="113" customWidth="1"/>
    <col min="3841" max="4083" width="9" style="113"/>
    <col min="4084" max="4084" width="3.125" style="113" customWidth="1"/>
    <col min="4085" max="4085" width="3.375" style="113" customWidth="1"/>
    <col min="4086" max="4086" width="17.875" style="113" customWidth="1"/>
    <col min="4087" max="4090" width="10.625" style="113" customWidth="1"/>
    <col min="4091" max="4095" width="13.625" style="113" customWidth="1"/>
    <col min="4096" max="4096" width="3.5" style="113" customWidth="1"/>
    <col min="4097" max="4339" width="9" style="113"/>
    <col min="4340" max="4340" width="3.125" style="113" customWidth="1"/>
    <col min="4341" max="4341" width="3.375" style="113" customWidth="1"/>
    <col min="4342" max="4342" width="17.875" style="113" customWidth="1"/>
    <col min="4343" max="4346" width="10.625" style="113" customWidth="1"/>
    <col min="4347" max="4351" width="13.625" style="113" customWidth="1"/>
    <col min="4352" max="4352" width="3.5" style="113" customWidth="1"/>
    <col min="4353" max="4595" width="9" style="113"/>
    <col min="4596" max="4596" width="3.125" style="113" customWidth="1"/>
    <col min="4597" max="4597" width="3.375" style="113" customWidth="1"/>
    <col min="4598" max="4598" width="17.875" style="113" customWidth="1"/>
    <col min="4599" max="4602" width="10.625" style="113" customWidth="1"/>
    <col min="4603" max="4607" width="13.625" style="113" customWidth="1"/>
    <col min="4608" max="4608" width="3.5" style="113" customWidth="1"/>
    <col min="4609" max="4851" width="9" style="113"/>
    <col min="4852" max="4852" width="3.125" style="113" customWidth="1"/>
    <col min="4853" max="4853" width="3.375" style="113" customWidth="1"/>
    <col min="4854" max="4854" width="17.875" style="113" customWidth="1"/>
    <col min="4855" max="4858" width="10.625" style="113" customWidth="1"/>
    <col min="4859" max="4863" width="13.625" style="113" customWidth="1"/>
    <col min="4864" max="4864" width="3.5" style="113" customWidth="1"/>
    <col min="4865" max="5107" width="9" style="113"/>
    <col min="5108" max="5108" width="3.125" style="113" customWidth="1"/>
    <col min="5109" max="5109" width="3.375" style="113" customWidth="1"/>
    <col min="5110" max="5110" width="17.875" style="113" customWidth="1"/>
    <col min="5111" max="5114" width="10.625" style="113" customWidth="1"/>
    <col min="5115" max="5119" width="13.625" style="113" customWidth="1"/>
    <col min="5120" max="5120" width="3.5" style="113" customWidth="1"/>
    <col min="5121" max="5363" width="9" style="113"/>
    <col min="5364" max="5364" width="3.125" style="113" customWidth="1"/>
    <col min="5365" max="5365" width="3.375" style="113" customWidth="1"/>
    <col min="5366" max="5366" width="17.875" style="113" customWidth="1"/>
    <col min="5367" max="5370" width="10.625" style="113" customWidth="1"/>
    <col min="5371" max="5375" width="13.625" style="113" customWidth="1"/>
    <col min="5376" max="5376" width="3.5" style="113" customWidth="1"/>
    <col min="5377" max="5619" width="9" style="113"/>
    <col min="5620" max="5620" width="3.125" style="113" customWidth="1"/>
    <col min="5621" max="5621" width="3.375" style="113" customWidth="1"/>
    <col min="5622" max="5622" width="17.875" style="113" customWidth="1"/>
    <col min="5623" max="5626" width="10.625" style="113" customWidth="1"/>
    <col min="5627" max="5631" width="13.625" style="113" customWidth="1"/>
    <col min="5632" max="5632" width="3.5" style="113" customWidth="1"/>
    <col min="5633" max="5875" width="9" style="113"/>
    <col min="5876" max="5876" width="3.125" style="113" customWidth="1"/>
    <col min="5877" max="5877" width="3.375" style="113" customWidth="1"/>
    <col min="5878" max="5878" width="17.875" style="113" customWidth="1"/>
    <col min="5879" max="5882" width="10.625" style="113" customWidth="1"/>
    <col min="5883" max="5887" width="13.625" style="113" customWidth="1"/>
    <col min="5888" max="5888" width="3.5" style="113" customWidth="1"/>
    <col min="5889" max="6131" width="9" style="113"/>
    <col min="6132" max="6132" width="3.125" style="113" customWidth="1"/>
    <col min="6133" max="6133" width="3.375" style="113" customWidth="1"/>
    <col min="6134" max="6134" width="17.875" style="113" customWidth="1"/>
    <col min="6135" max="6138" width="10.625" style="113" customWidth="1"/>
    <col min="6139" max="6143" width="13.625" style="113" customWidth="1"/>
    <col min="6144" max="6144" width="3.5" style="113" customWidth="1"/>
    <col min="6145" max="6387" width="9" style="113"/>
    <col min="6388" max="6388" width="3.125" style="113" customWidth="1"/>
    <col min="6389" max="6389" width="3.375" style="113" customWidth="1"/>
    <col min="6390" max="6390" width="17.875" style="113" customWidth="1"/>
    <col min="6391" max="6394" width="10.625" style="113" customWidth="1"/>
    <col min="6395" max="6399" width="13.625" style="113" customWidth="1"/>
    <col min="6400" max="6400" width="3.5" style="113" customWidth="1"/>
    <col min="6401" max="6643" width="9" style="113"/>
    <col min="6644" max="6644" width="3.125" style="113" customWidth="1"/>
    <col min="6645" max="6645" width="3.375" style="113" customWidth="1"/>
    <col min="6646" max="6646" width="17.875" style="113" customWidth="1"/>
    <col min="6647" max="6650" width="10.625" style="113" customWidth="1"/>
    <col min="6651" max="6655" width="13.625" style="113" customWidth="1"/>
    <col min="6656" max="6656" width="3.5" style="113" customWidth="1"/>
    <col min="6657" max="6899" width="9" style="113"/>
    <col min="6900" max="6900" width="3.125" style="113" customWidth="1"/>
    <col min="6901" max="6901" width="3.375" style="113" customWidth="1"/>
    <col min="6902" max="6902" width="17.875" style="113" customWidth="1"/>
    <col min="6903" max="6906" width="10.625" style="113" customWidth="1"/>
    <col min="6907" max="6911" width="13.625" style="113" customWidth="1"/>
    <col min="6912" max="6912" width="3.5" style="113" customWidth="1"/>
    <col min="6913" max="7155" width="9" style="113"/>
    <col min="7156" max="7156" width="3.125" style="113" customWidth="1"/>
    <col min="7157" max="7157" width="3.375" style="113" customWidth="1"/>
    <col min="7158" max="7158" width="17.875" style="113" customWidth="1"/>
    <col min="7159" max="7162" width="10.625" style="113" customWidth="1"/>
    <col min="7163" max="7167" width="13.625" style="113" customWidth="1"/>
    <col min="7168" max="7168" width="3.5" style="113" customWidth="1"/>
    <col min="7169" max="7411" width="9" style="113"/>
    <col min="7412" max="7412" width="3.125" style="113" customWidth="1"/>
    <col min="7413" max="7413" width="3.375" style="113" customWidth="1"/>
    <col min="7414" max="7414" width="17.875" style="113" customWidth="1"/>
    <col min="7415" max="7418" width="10.625" style="113" customWidth="1"/>
    <col min="7419" max="7423" width="13.625" style="113" customWidth="1"/>
    <col min="7424" max="7424" width="3.5" style="113" customWidth="1"/>
    <col min="7425" max="7667" width="9" style="113"/>
    <col min="7668" max="7668" width="3.125" style="113" customWidth="1"/>
    <col min="7669" max="7669" width="3.375" style="113" customWidth="1"/>
    <col min="7670" max="7670" width="17.875" style="113" customWidth="1"/>
    <col min="7671" max="7674" width="10.625" style="113" customWidth="1"/>
    <col min="7675" max="7679" width="13.625" style="113" customWidth="1"/>
    <col min="7680" max="7680" width="3.5" style="113" customWidth="1"/>
    <col min="7681" max="7923" width="9" style="113"/>
    <col min="7924" max="7924" width="3.125" style="113" customWidth="1"/>
    <col min="7925" max="7925" width="3.375" style="113" customWidth="1"/>
    <col min="7926" max="7926" width="17.875" style="113" customWidth="1"/>
    <col min="7927" max="7930" width="10.625" style="113" customWidth="1"/>
    <col min="7931" max="7935" width="13.625" style="113" customWidth="1"/>
    <col min="7936" max="7936" width="3.5" style="113" customWidth="1"/>
    <col min="7937" max="8179" width="9" style="113"/>
    <col min="8180" max="8180" width="3.125" style="113" customWidth="1"/>
    <col min="8181" max="8181" width="3.375" style="113" customWidth="1"/>
    <col min="8182" max="8182" width="17.875" style="113" customWidth="1"/>
    <col min="8183" max="8186" width="10.625" style="113" customWidth="1"/>
    <col min="8187" max="8191" width="13.625" style="113" customWidth="1"/>
    <col min="8192" max="8192" width="3.5" style="113" customWidth="1"/>
    <col min="8193" max="8435" width="9" style="113"/>
    <col min="8436" max="8436" width="3.125" style="113" customWidth="1"/>
    <col min="8437" max="8437" width="3.375" style="113" customWidth="1"/>
    <col min="8438" max="8438" width="17.875" style="113" customWidth="1"/>
    <col min="8439" max="8442" width="10.625" style="113" customWidth="1"/>
    <col min="8443" max="8447" width="13.625" style="113" customWidth="1"/>
    <col min="8448" max="8448" width="3.5" style="113" customWidth="1"/>
    <col min="8449" max="8691" width="9" style="113"/>
    <col min="8692" max="8692" width="3.125" style="113" customWidth="1"/>
    <col min="8693" max="8693" width="3.375" style="113" customWidth="1"/>
    <col min="8694" max="8694" width="17.875" style="113" customWidth="1"/>
    <col min="8695" max="8698" width="10.625" style="113" customWidth="1"/>
    <col min="8699" max="8703" width="13.625" style="113" customWidth="1"/>
    <col min="8704" max="8704" width="3.5" style="113" customWidth="1"/>
    <col min="8705" max="8947" width="9" style="113"/>
    <col min="8948" max="8948" width="3.125" style="113" customWidth="1"/>
    <col min="8949" max="8949" width="3.375" style="113" customWidth="1"/>
    <col min="8950" max="8950" width="17.875" style="113" customWidth="1"/>
    <col min="8951" max="8954" width="10.625" style="113" customWidth="1"/>
    <col min="8955" max="8959" width="13.625" style="113" customWidth="1"/>
    <col min="8960" max="8960" width="3.5" style="113" customWidth="1"/>
    <col min="8961" max="9203" width="9" style="113"/>
    <col min="9204" max="9204" width="3.125" style="113" customWidth="1"/>
    <col min="9205" max="9205" width="3.375" style="113" customWidth="1"/>
    <col min="9206" max="9206" width="17.875" style="113" customWidth="1"/>
    <col min="9207" max="9210" width="10.625" style="113" customWidth="1"/>
    <col min="9211" max="9215" width="13.625" style="113" customWidth="1"/>
    <col min="9216" max="9216" width="3.5" style="113" customWidth="1"/>
    <col min="9217" max="9459" width="9" style="113"/>
    <col min="9460" max="9460" width="3.125" style="113" customWidth="1"/>
    <col min="9461" max="9461" width="3.375" style="113" customWidth="1"/>
    <col min="9462" max="9462" width="17.875" style="113" customWidth="1"/>
    <col min="9463" max="9466" width="10.625" style="113" customWidth="1"/>
    <col min="9467" max="9471" width="13.625" style="113" customWidth="1"/>
    <col min="9472" max="9472" width="3.5" style="113" customWidth="1"/>
    <col min="9473" max="9715" width="9" style="113"/>
    <col min="9716" max="9716" width="3.125" style="113" customWidth="1"/>
    <col min="9717" max="9717" width="3.375" style="113" customWidth="1"/>
    <col min="9718" max="9718" width="17.875" style="113" customWidth="1"/>
    <col min="9719" max="9722" width="10.625" style="113" customWidth="1"/>
    <col min="9723" max="9727" width="13.625" style="113" customWidth="1"/>
    <col min="9728" max="9728" width="3.5" style="113" customWidth="1"/>
    <col min="9729" max="9971" width="9" style="113"/>
    <col min="9972" max="9972" width="3.125" style="113" customWidth="1"/>
    <col min="9973" max="9973" width="3.375" style="113" customWidth="1"/>
    <col min="9974" max="9974" width="17.875" style="113" customWidth="1"/>
    <col min="9975" max="9978" width="10.625" style="113" customWidth="1"/>
    <col min="9979" max="9983" width="13.625" style="113" customWidth="1"/>
    <col min="9984" max="9984" width="3.5" style="113" customWidth="1"/>
    <col min="9985" max="10227" width="9" style="113"/>
    <col min="10228" max="10228" width="3.125" style="113" customWidth="1"/>
    <col min="10229" max="10229" width="3.375" style="113" customWidth="1"/>
    <col min="10230" max="10230" width="17.875" style="113" customWidth="1"/>
    <col min="10231" max="10234" width="10.625" style="113" customWidth="1"/>
    <col min="10235" max="10239" width="13.625" style="113" customWidth="1"/>
    <col min="10240" max="10240" width="3.5" style="113" customWidth="1"/>
    <col min="10241" max="10483" width="9" style="113"/>
    <col min="10484" max="10484" width="3.125" style="113" customWidth="1"/>
    <col min="10485" max="10485" width="3.375" style="113" customWidth="1"/>
    <col min="10486" max="10486" width="17.875" style="113" customWidth="1"/>
    <col min="10487" max="10490" width="10.625" style="113" customWidth="1"/>
    <col min="10491" max="10495" width="13.625" style="113" customWidth="1"/>
    <col min="10496" max="10496" width="3.5" style="113" customWidth="1"/>
    <col min="10497" max="10739" width="9" style="113"/>
    <col min="10740" max="10740" width="3.125" style="113" customWidth="1"/>
    <col min="10741" max="10741" width="3.375" style="113" customWidth="1"/>
    <col min="10742" max="10742" width="17.875" style="113" customWidth="1"/>
    <col min="10743" max="10746" width="10.625" style="113" customWidth="1"/>
    <col min="10747" max="10751" width="13.625" style="113" customWidth="1"/>
    <col min="10752" max="10752" width="3.5" style="113" customWidth="1"/>
    <col min="10753" max="10995" width="9" style="113"/>
    <col min="10996" max="10996" width="3.125" style="113" customWidth="1"/>
    <col min="10997" max="10997" width="3.375" style="113" customWidth="1"/>
    <col min="10998" max="10998" width="17.875" style="113" customWidth="1"/>
    <col min="10999" max="11002" width="10.625" style="113" customWidth="1"/>
    <col min="11003" max="11007" width="13.625" style="113" customWidth="1"/>
    <col min="11008" max="11008" width="3.5" style="113" customWidth="1"/>
    <col min="11009" max="11251" width="9" style="113"/>
    <col min="11252" max="11252" width="3.125" style="113" customWidth="1"/>
    <col min="11253" max="11253" width="3.375" style="113" customWidth="1"/>
    <col min="11254" max="11254" width="17.875" style="113" customWidth="1"/>
    <col min="11255" max="11258" width="10.625" style="113" customWidth="1"/>
    <col min="11259" max="11263" width="13.625" style="113" customWidth="1"/>
    <col min="11264" max="11264" width="3.5" style="113" customWidth="1"/>
    <col min="11265" max="11507" width="9" style="113"/>
    <col min="11508" max="11508" width="3.125" style="113" customWidth="1"/>
    <col min="11509" max="11509" width="3.375" style="113" customWidth="1"/>
    <col min="11510" max="11510" width="17.875" style="113" customWidth="1"/>
    <col min="11511" max="11514" width="10.625" style="113" customWidth="1"/>
    <col min="11515" max="11519" width="13.625" style="113" customWidth="1"/>
    <col min="11520" max="11520" width="3.5" style="113" customWidth="1"/>
    <col min="11521" max="11763" width="9" style="113"/>
    <col min="11764" max="11764" width="3.125" style="113" customWidth="1"/>
    <col min="11765" max="11765" width="3.375" style="113" customWidth="1"/>
    <col min="11766" max="11766" width="17.875" style="113" customWidth="1"/>
    <col min="11767" max="11770" width="10.625" style="113" customWidth="1"/>
    <col min="11771" max="11775" width="13.625" style="113" customWidth="1"/>
    <col min="11776" max="11776" width="3.5" style="113" customWidth="1"/>
    <col min="11777" max="12019" width="9" style="113"/>
    <col min="12020" max="12020" width="3.125" style="113" customWidth="1"/>
    <col min="12021" max="12021" width="3.375" style="113" customWidth="1"/>
    <col min="12022" max="12022" width="17.875" style="113" customWidth="1"/>
    <col min="12023" max="12026" width="10.625" style="113" customWidth="1"/>
    <col min="12027" max="12031" width="13.625" style="113" customWidth="1"/>
    <col min="12032" max="12032" width="3.5" style="113" customWidth="1"/>
    <col min="12033" max="12275" width="9" style="113"/>
    <col min="12276" max="12276" width="3.125" style="113" customWidth="1"/>
    <col min="12277" max="12277" width="3.375" style="113" customWidth="1"/>
    <col min="12278" max="12278" width="17.875" style="113" customWidth="1"/>
    <col min="12279" max="12282" width="10.625" style="113" customWidth="1"/>
    <col min="12283" max="12287" width="13.625" style="113" customWidth="1"/>
    <col min="12288" max="12288" width="3.5" style="113" customWidth="1"/>
    <col min="12289" max="12531" width="9" style="113"/>
    <col min="12532" max="12532" width="3.125" style="113" customWidth="1"/>
    <col min="12533" max="12533" width="3.375" style="113" customWidth="1"/>
    <col min="12534" max="12534" width="17.875" style="113" customWidth="1"/>
    <col min="12535" max="12538" width="10.625" style="113" customWidth="1"/>
    <col min="12539" max="12543" width="13.625" style="113" customWidth="1"/>
    <col min="12544" max="12544" width="3.5" style="113" customWidth="1"/>
    <col min="12545" max="12787" width="9" style="113"/>
    <col min="12788" max="12788" width="3.125" style="113" customWidth="1"/>
    <col min="12789" max="12789" width="3.375" style="113" customWidth="1"/>
    <col min="12790" max="12790" width="17.875" style="113" customWidth="1"/>
    <col min="12791" max="12794" width="10.625" style="113" customWidth="1"/>
    <col min="12795" max="12799" width="13.625" style="113" customWidth="1"/>
    <col min="12800" max="12800" width="3.5" style="113" customWidth="1"/>
    <col min="12801" max="13043" width="9" style="113"/>
    <col min="13044" max="13044" width="3.125" style="113" customWidth="1"/>
    <col min="13045" max="13045" width="3.375" style="113" customWidth="1"/>
    <col min="13046" max="13046" width="17.875" style="113" customWidth="1"/>
    <col min="13047" max="13050" width="10.625" style="113" customWidth="1"/>
    <col min="13051" max="13055" width="13.625" style="113" customWidth="1"/>
    <col min="13056" max="13056" width="3.5" style="113" customWidth="1"/>
    <col min="13057" max="13299" width="9" style="113"/>
    <col min="13300" max="13300" width="3.125" style="113" customWidth="1"/>
    <col min="13301" max="13301" width="3.375" style="113" customWidth="1"/>
    <col min="13302" max="13302" width="17.875" style="113" customWidth="1"/>
    <col min="13303" max="13306" width="10.625" style="113" customWidth="1"/>
    <col min="13307" max="13311" width="13.625" style="113" customWidth="1"/>
    <col min="13312" max="13312" width="3.5" style="113" customWidth="1"/>
    <col min="13313" max="13555" width="9" style="113"/>
    <col min="13556" max="13556" width="3.125" style="113" customWidth="1"/>
    <col min="13557" max="13557" width="3.375" style="113" customWidth="1"/>
    <col min="13558" max="13558" width="17.875" style="113" customWidth="1"/>
    <col min="13559" max="13562" width="10.625" style="113" customWidth="1"/>
    <col min="13563" max="13567" width="13.625" style="113" customWidth="1"/>
    <col min="13568" max="13568" width="3.5" style="113" customWidth="1"/>
    <col min="13569" max="13811" width="9" style="113"/>
    <col min="13812" max="13812" width="3.125" style="113" customWidth="1"/>
    <col min="13813" max="13813" width="3.375" style="113" customWidth="1"/>
    <col min="13814" max="13814" width="17.875" style="113" customWidth="1"/>
    <col min="13815" max="13818" width="10.625" style="113" customWidth="1"/>
    <col min="13819" max="13823" width="13.625" style="113" customWidth="1"/>
    <col min="13824" max="13824" width="3.5" style="113" customWidth="1"/>
    <col min="13825" max="14067" width="9" style="113"/>
    <col min="14068" max="14068" width="3.125" style="113" customWidth="1"/>
    <col min="14069" max="14069" width="3.375" style="113" customWidth="1"/>
    <col min="14070" max="14070" width="17.875" style="113" customWidth="1"/>
    <col min="14071" max="14074" width="10.625" style="113" customWidth="1"/>
    <col min="14075" max="14079" width="13.625" style="113" customWidth="1"/>
    <col min="14080" max="14080" width="3.5" style="113" customWidth="1"/>
    <col min="14081" max="14323" width="9" style="113"/>
    <col min="14324" max="14324" width="3.125" style="113" customWidth="1"/>
    <col min="14325" max="14325" width="3.375" style="113" customWidth="1"/>
    <col min="14326" max="14326" width="17.875" style="113" customWidth="1"/>
    <col min="14327" max="14330" width="10.625" style="113" customWidth="1"/>
    <col min="14331" max="14335" width="13.625" style="113" customWidth="1"/>
    <col min="14336" max="14336" width="3.5" style="113" customWidth="1"/>
    <col min="14337" max="14579" width="9" style="113"/>
    <col min="14580" max="14580" width="3.125" style="113" customWidth="1"/>
    <col min="14581" max="14581" width="3.375" style="113" customWidth="1"/>
    <col min="14582" max="14582" width="17.875" style="113" customWidth="1"/>
    <col min="14583" max="14586" width="10.625" style="113" customWidth="1"/>
    <col min="14587" max="14591" width="13.625" style="113" customWidth="1"/>
    <col min="14592" max="14592" width="3.5" style="113" customWidth="1"/>
    <col min="14593" max="14835" width="9" style="113"/>
    <col min="14836" max="14836" width="3.125" style="113" customWidth="1"/>
    <col min="14837" max="14837" width="3.375" style="113" customWidth="1"/>
    <col min="14838" max="14838" width="17.875" style="113" customWidth="1"/>
    <col min="14839" max="14842" width="10.625" style="113" customWidth="1"/>
    <col min="14843" max="14847" width="13.625" style="113" customWidth="1"/>
    <col min="14848" max="14848" width="3.5" style="113" customWidth="1"/>
    <col min="14849" max="15091" width="9" style="113"/>
    <col min="15092" max="15092" width="3.125" style="113" customWidth="1"/>
    <col min="15093" max="15093" width="3.375" style="113" customWidth="1"/>
    <col min="15094" max="15094" width="17.875" style="113" customWidth="1"/>
    <col min="15095" max="15098" width="10.625" style="113" customWidth="1"/>
    <col min="15099" max="15103" width="13.625" style="113" customWidth="1"/>
    <col min="15104" max="15104" width="3.5" style="113" customWidth="1"/>
    <col min="15105" max="15347" width="9" style="113"/>
    <col min="15348" max="15348" width="3.125" style="113" customWidth="1"/>
    <col min="15349" max="15349" width="3.375" style="113" customWidth="1"/>
    <col min="15350" max="15350" width="17.875" style="113" customWidth="1"/>
    <col min="15351" max="15354" width="10.625" style="113" customWidth="1"/>
    <col min="15355" max="15359" width="13.625" style="113" customWidth="1"/>
    <col min="15360" max="15360" width="3.5" style="113" customWidth="1"/>
    <col min="15361" max="15603" width="9" style="113"/>
    <col min="15604" max="15604" width="3.125" style="113" customWidth="1"/>
    <col min="15605" max="15605" width="3.375" style="113" customWidth="1"/>
    <col min="15606" max="15606" width="17.875" style="113" customWidth="1"/>
    <col min="15607" max="15610" width="10.625" style="113" customWidth="1"/>
    <col min="15611" max="15615" width="13.625" style="113" customWidth="1"/>
    <col min="15616" max="15616" width="3.5" style="113" customWidth="1"/>
    <col min="15617" max="15859" width="9" style="113"/>
    <col min="15860" max="15860" width="3.125" style="113" customWidth="1"/>
    <col min="15861" max="15861" width="3.375" style="113" customWidth="1"/>
    <col min="15862" max="15862" width="17.875" style="113" customWidth="1"/>
    <col min="15863" max="15866" width="10.625" style="113" customWidth="1"/>
    <col min="15867" max="15871" width="13.625" style="113" customWidth="1"/>
    <col min="15872" max="15872" width="3.5" style="113" customWidth="1"/>
    <col min="15873" max="16115" width="9" style="113"/>
    <col min="16116" max="16116" width="3.125" style="113" customWidth="1"/>
    <col min="16117" max="16117" width="3.375" style="113" customWidth="1"/>
    <col min="16118" max="16118" width="17.875" style="113" customWidth="1"/>
    <col min="16119" max="16122" width="10.625" style="113" customWidth="1"/>
    <col min="16123" max="16127" width="13.625" style="113" customWidth="1"/>
    <col min="16128" max="16128" width="3.5" style="113" customWidth="1"/>
    <col min="16129" max="16384" width="9" style="113"/>
  </cols>
  <sheetData>
    <row r="2" spans="2:7" ht="21" customHeight="1" x14ac:dyDescent="0.15">
      <c r="B2" s="109" t="s">
        <v>265</v>
      </c>
      <c r="C2" s="110"/>
      <c r="D2" s="110"/>
      <c r="E2" s="110"/>
      <c r="F2" s="111"/>
      <c r="G2" s="112"/>
    </row>
    <row r="3" spans="2:7" s="119" customFormat="1" ht="42" customHeight="1" x14ac:dyDescent="0.15">
      <c r="B3" s="114" t="s">
        <v>253</v>
      </c>
      <c r="C3" s="115" t="s">
        <v>254</v>
      </c>
      <c r="D3" s="117" t="s">
        <v>255</v>
      </c>
      <c r="E3" s="118" t="s">
        <v>256</v>
      </c>
      <c r="F3" s="116" t="s">
        <v>257</v>
      </c>
      <c r="G3" s="117" t="s">
        <v>264</v>
      </c>
    </row>
    <row r="4" spans="2:7" ht="23.25" customHeight="1" x14ac:dyDescent="0.15">
      <c r="B4" s="120" t="s">
        <v>260</v>
      </c>
      <c r="C4" s="123" t="s">
        <v>258</v>
      </c>
      <c r="D4" s="124">
        <f>ケーズル価格表!G7</f>
        <v>80400</v>
      </c>
      <c r="E4" s="280">
        <v>78</v>
      </c>
      <c r="F4" s="282">
        <f>(D4+D5)/E4</f>
        <v>1767.948717948718</v>
      </c>
      <c r="G4" s="284">
        <f>F4+F6</f>
        <v>1803.9743589743591</v>
      </c>
    </row>
    <row r="5" spans="2:7" ht="23.25" customHeight="1" x14ac:dyDescent="0.15">
      <c r="B5" s="178" t="s">
        <v>261</v>
      </c>
      <c r="C5" s="179" t="s">
        <v>259</v>
      </c>
      <c r="D5" s="180">
        <f>ケーズル価格表!G8</f>
        <v>57500</v>
      </c>
      <c r="E5" s="281"/>
      <c r="F5" s="283"/>
      <c r="G5" s="285"/>
    </row>
    <row r="6" spans="2:7" ht="23.25" customHeight="1" x14ac:dyDescent="0.15">
      <c r="B6" s="181" t="s">
        <v>262</v>
      </c>
      <c r="C6" s="182" t="s">
        <v>263</v>
      </c>
      <c r="D6" s="183">
        <f>ケーズル価格表!G11</f>
        <v>28100</v>
      </c>
      <c r="E6" s="184">
        <f>E4*10</f>
        <v>780</v>
      </c>
      <c r="F6" s="185">
        <f>D6/E6</f>
        <v>36.025641025641029</v>
      </c>
      <c r="G6" s="286"/>
    </row>
    <row r="7" spans="2:7" ht="23.25" customHeight="1" x14ac:dyDescent="0.15">
      <c r="B7" s="121" t="s">
        <v>275</v>
      </c>
      <c r="C7" s="138" t="s">
        <v>276</v>
      </c>
      <c r="D7" s="139">
        <f>SUM(D4:D6)</f>
        <v>166000</v>
      </c>
      <c r="E7" s="140"/>
      <c r="F7" s="122" t="s">
        <v>277</v>
      </c>
      <c r="G7" s="141">
        <f>D7/G4</f>
        <v>92.019046265368488</v>
      </c>
    </row>
    <row r="8" spans="2:7" ht="16.5" customHeight="1" x14ac:dyDescent="0.15">
      <c r="B8" s="135"/>
      <c r="C8" s="136"/>
      <c r="D8" s="137"/>
      <c r="E8" s="130"/>
      <c r="F8" s="131"/>
      <c r="G8" s="132"/>
    </row>
    <row r="9" spans="2:7" ht="16.5" customHeight="1" x14ac:dyDescent="0.15">
      <c r="B9" s="135"/>
      <c r="C9" s="136"/>
      <c r="D9" s="137"/>
      <c r="E9" s="130"/>
      <c r="F9" s="131"/>
      <c r="G9" s="132"/>
    </row>
    <row r="10" spans="2:7" ht="16.5" customHeight="1" x14ac:dyDescent="0.15">
      <c r="B10" s="143" t="s">
        <v>280</v>
      </c>
      <c r="C10" s="133"/>
      <c r="D10" s="137"/>
      <c r="E10" s="130"/>
      <c r="F10" s="131"/>
      <c r="G10" s="132"/>
    </row>
    <row r="11" spans="2:7" ht="16.5" customHeight="1" x14ac:dyDescent="0.15">
      <c r="B11" s="89" t="s">
        <v>240</v>
      </c>
      <c r="C11" s="105" t="s">
        <v>281</v>
      </c>
      <c r="D11" s="144"/>
      <c r="G11" s="125"/>
    </row>
    <row r="12" spans="2:7" ht="16.5" customHeight="1" x14ac:dyDescent="0.15">
      <c r="B12" s="89" t="s">
        <v>282</v>
      </c>
      <c r="C12" s="146">
        <f>G7</f>
        <v>92.019046265368488</v>
      </c>
      <c r="D12" s="145" t="s">
        <v>283</v>
      </c>
      <c r="E12" s="126"/>
      <c r="F12" s="126"/>
      <c r="G12" s="126"/>
    </row>
    <row r="13" spans="2:7" ht="16.5" customHeight="1" x14ac:dyDescent="0.15">
      <c r="D13" s="279"/>
      <c r="E13" s="279"/>
      <c r="F13" s="127"/>
      <c r="G13" s="127"/>
    </row>
    <row r="14" spans="2:7" ht="16.5" customHeight="1" x14ac:dyDescent="0.15">
      <c r="B14" s="134" t="s">
        <v>274</v>
      </c>
      <c r="C14" s="133"/>
      <c r="D14" s="137"/>
      <c r="E14" s="130"/>
      <c r="F14" s="131"/>
      <c r="G14" s="132"/>
    </row>
    <row r="15" spans="2:7" ht="16.5" customHeight="1" x14ac:dyDescent="0.15">
      <c r="B15" s="89" t="s">
        <v>245</v>
      </c>
      <c r="C15" s="89" t="s">
        <v>252</v>
      </c>
      <c r="D15" s="163" t="s">
        <v>290</v>
      </c>
      <c r="G15" s="125"/>
    </row>
    <row r="16" spans="2:7" ht="16.5" customHeight="1" x14ac:dyDescent="0.15">
      <c r="B16" s="92" t="s">
        <v>285</v>
      </c>
      <c r="C16" s="47">
        <v>1</v>
      </c>
      <c r="E16" s="126"/>
      <c r="F16" s="126"/>
      <c r="G16" s="126"/>
    </row>
    <row r="17" spans="2:3" ht="16.5" customHeight="1" x14ac:dyDescent="0.15">
      <c r="B17" s="92" t="s">
        <v>286</v>
      </c>
      <c r="C17" s="47">
        <v>1.9</v>
      </c>
    </row>
  </sheetData>
  <mergeCells count="4">
    <mergeCell ref="D13:E13"/>
    <mergeCell ref="E4:E5"/>
    <mergeCell ref="F4:F5"/>
    <mergeCell ref="G4:G6"/>
  </mergeCells>
  <phoneticPr fontId="4"/>
  <printOptions horizontalCentered="1" verticalCentered="1"/>
  <pageMargins left="0.7" right="0.7" top="0.66" bottom="0.75" header="0.3" footer="0.3"/>
  <pageSetup paperSize="9" fitToHeight="0" orientation="portrait" r:id="rId1"/>
  <headerFooter alignWithMargins="0">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79"/>
  <sheetViews>
    <sheetView zoomScaleNormal="100" workbookViewId="0">
      <selection sqref="A1:H1"/>
    </sheetView>
  </sheetViews>
  <sheetFormatPr defaultRowHeight="13.5" x14ac:dyDescent="0.15"/>
  <cols>
    <col min="1" max="1" width="1.375" style="48" customWidth="1"/>
    <col min="2" max="2" width="6" style="48" customWidth="1"/>
    <col min="3" max="3" width="16.75" style="48" customWidth="1"/>
    <col min="4" max="4" width="14.5" style="48" customWidth="1"/>
    <col min="5" max="5" width="28.75" style="48" customWidth="1"/>
    <col min="6" max="6" width="5.125" style="48" customWidth="1"/>
    <col min="7" max="7" width="9.875" style="48" customWidth="1"/>
    <col min="8" max="8" width="2.875" style="48" customWidth="1"/>
    <col min="9" max="256" width="9" style="48"/>
    <col min="257" max="257" width="8" style="48" customWidth="1"/>
    <col min="258" max="258" width="2.75" style="48" customWidth="1"/>
    <col min="259" max="259" width="16.625" style="48" customWidth="1"/>
    <col min="260" max="260" width="18.25" style="48" customWidth="1"/>
    <col min="261" max="261" width="26" style="48" customWidth="1"/>
    <col min="262" max="262" width="6.625" style="48" customWidth="1"/>
    <col min="263" max="263" width="11.875" style="48" customWidth="1"/>
    <col min="264" max="264" width="2.25" style="48" customWidth="1"/>
    <col min="265" max="512" width="9" style="48"/>
    <col min="513" max="513" width="8" style="48" customWidth="1"/>
    <col min="514" max="514" width="2.75" style="48" customWidth="1"/>
    <col min="515" max="515" width="16.625" style="48" customWidth="1"/>
    <col min="516" max="516" width="18.25" style="48" customWidth="1"/>
    <col min="517" max="517" width="26" style="48" customWidth="1"/>
    <col min="518" max="518" width="6.625" style="48" customWidth="1"/>
    <col min="519" max="519" width="11.875" style="48" customWidth="1"/>
    <col min="520" max="520" width="2.25" style="48" customWidth="1"/>
    <col min="521" max="768" width="9" style="48"/>
    <col min="769" max="769" width="8" style="48" customWidth="1"/>
    <col min="770" max="770" width="2.75" style="48" customWidth="1"/>
    <col min="771" max="771" width="16.625" style="48" customWidth="1"/>
    <col min="772" max="772" width="18.25" style="48" customWidth="1"/>
    <col min="773" max="773" width="26" style="48" customWidth="1"/>
    <col min="774" max="774" width="6.625" style="48" customWidth="1"/>
    <col min="775" max="775" width="11.875" style="48" customWidth="1"/>
    <col min="776" max="776" width="2.25" style="48" customWidth="1"/>
    <col min="777" max="1024" width="9" style="48"/>
    <col min="1025" max="1025" width="8" style="48" customWidth="1"/>
    <col min="1026" max="1026" width="2.75" style="48" customWidth="1"/>
    <col min="1027" max="1027" width="16.625" style="48" customWidth="1"/>
    <col min="1028" max="1028" width="18.25" style="48" customWidth="1"/>
    <col min="1029" max="1029" width="26" style="48" customWidth="1"/>
    <col min="1030" max="1030" width="6.625" style="48" customWidth="1"/>
    <col min="1031" max="1031" width="11.875" style="48" customWidth="1"/>
    <col min="1032" max="1032" width="2.25" style="48" customWidth="1"/>
    <col min="1033" max="1280" width="9" style="48"/>
    <col min="1281" max="1281" width="8" style="48" customWidth="1"/>
    <col min="1282" max="1282" width="2.75" style="48" customWidth="1"/>
    <col min="1283" max="1283" width="16.625" style="48" customWidth="1"/>
    <col min="1284" max="1284" width="18.25" style="48" customWidth="1"/>
    <col min="1285" max="1285" width="26" style="48" customWidth="1"/>
    <col min="1286" max="1286" width="6.625" style="48" customWidth="1"/>
    <col min="1287" max="1287" width="11.875" style="48" customWidth="1"/>
    <col min="1288" max="1288" width="2.25" style="48" customWidth="1"/>
    <col min="1289" max="1536" width="9" style="48"/>
    <col min="1537" max="1537" width="8" style="48" customWidth="1"/>
    <col min="1538" max="1538" width="2.75" style="48" customWidth="1"/>
    <col min="1539" max="1539" width="16.625" style="48" customWidth="1"/>
    <col min="1540" max="1540" width="18.25" style="48" customWidth="1"/>
    <col min="1541" max="1541" width="26" style="48" customWidth="1"/>
    <col min="1542" max="1542" width="6.625" style="48" customWidth="1"/>
    <col min="1543" max="1543" width="11.875" style="48" customWidth="1"/>
    <col min="1544" max="1544" width="2.25" style="48" customWidth="1"/>
    <col min="1545" max="1792" width="9" style="48"/>
    <col min="1793" max="1793" width="8" style="48" customWidth="1"/>
    <col min="1794" max="1794" width="2.75" style="48" customWidth="1"/>
    <col min="1795" max="1795" width="16.625" style="48" customWidth="1"/>
    <col min="1796" max="1796" width="18.25" style="48" customWidth="1"/>
    <col min="1797" max="1797" width="26" style="48" customWidth="1"/>
    <col min="1798" max="1798" width="6.625" style="48" customWidth="1"/>
    <col min="1799" max="1799" width="11.875" style="48" customWidth="1"/>
    <col min="1800" max="1800" width="2.25" style="48" customWidth="1"/>
    <col min="1801" max="2048" width="9" style="48"/>
    <col min="2049" max="2049" width="8" style="48" customWidth="1"/>
    <col min="2050" max="2050" width="2.75" style="48" customWidth="1"/>
    <col min="2051" max="2051" width="16.625" style="48" customWidth="1"/>
    <col min="2052" max="2052" width="18.25" style="48" customWidth="1"/>
    <col min="2053" max="2053" width="26" style="48" customWidth="1"/>
    <col min="2054" max="2054" width="6.625" style="48" customWidth="1"/>
    <col min="2055" max="2055" width="11.875" style="48" customWidth="1"/>
    <col min="2056" max="2056" width="2.25" style="48" customWidth="1"/>
    <col min="2057" max="2304" width="9" style="48"/>
    <col min="2305" max="2305" width="8" style="48" customWidth="1"/>
    <col min="2306" max="2306" width="2.75" style="48" customWidth="1"/>
    <col min="2307" max="2307" width="16.625" style="48" customWidth="1"/>
    <col min="2308" max="2308" width="18.25" style="48" customWidth="1"/>
    <col min="2309" max="2309" width="26" style="48" customWidth="1"/>
    <col min="2310" max="2310" width="6.625" style="48" customWidth="1"/>
    <col min="2311" max="2311" width="11.875" style="48" customWidth="1"/>
    <col min="2312" max="2312" width="2.25" style="48" customWidth="1"/>
    <col min="2313" max="2560" width="9" style="48"/>
    <col min="2561" max="2561" width="8" style="48" customWidth="1"/>
    <col min="2562" max="2562" width="2.75" style="48" customWidth="1"/>
    <col min="2563" max="2563" width="16.625" style="48" customWidth="1"/>
    <col min="2564" max="2564" width="18.25" style="48" customWidth="1"/>
    <col min="2565" max="2565" width="26" style="48" customWidth="1"/>
    <col min="2566" max="2566" width="6.625" style="48" customWidth="1"/>
    <col min="2567" max="2567" width="11.875" style="48" customWidth="1"/>
    <col min="2568" max="2568" width="2.25" style="48" customWidth="1"/>
    <col min="2569" max="2816" width="9" style="48"/>
    <col min="2817" max="2817" width="8" style="48" customWidth="1"/>
    <col min="2818" max="2818" width="2.75" style="48" customWidth="1"/>
    <col min="2819" max="2819" width="16.625" style="48" customWidth="1"/>
    <col min="2820" max="2820" width="18.25" style="48" customWidth="1"/>
    <col min="2821" max="2821" width="26" style="48" customWidth="1"/>
    <col min="2822" max="2822" width="6.625" style="48" customWidth="1"/>
    <col min="2823" max="2823" width="11.875" style="48" customWidth="1"/>
    <col min="2824" max="2824" width="2.25" style="48" customWidth="1"/>
    <col min="2825" max="3072" width="9" style="48"/>
    <col min="3073" max="3073" width="8" style="48" customWidth="1"/>
    <col min="3074" max="3074" width="2.75" style="48" customWidth="1"/>
    <col min="3075" max="3075" width="16.625" style="48" customWidth="1"/>
    <col min="3076" max="3076" width="18.25" style="48" customWidth="1"/>
    <col min="3077" max="3077" width="26" style="48" customWidth="1"/>
    <col min="3078" max="3078" width="6.625" style="48" customWidth="1"/>
    <col min="3079" max="3079" width="11.875" style="48" customWidth="1"/>
    <col min="3080" max="3080" width="2.25" style="48" customWidth="1"/>
    <col min="3081" max="3328" width="9" style="48"/>
    <col min="3329" max="3329" width="8" style="48" customWidth="1"/>
    <col min="3330" max="3330" width="2.75" style="48" customWidth="1"/>
    <col min="3331" max="3331" width="16.625" style="48" customWidth="1"/>
    <col min="3332" max="3332" width="18.25" style="48" customWidth="1"/>
    <col min="3333" max="3333" width="26" style="48" customWidth="1"/>
    <col min="3334" max="3334" width="6.625" style="48" customWidth="1"/>
    <col min="3335" max="3335" width="11.875" style="48" customWidth="1"/>
    <col min="3336" max="3336" width="2.25" style="48" customWidth="1"/>
    <col min="3337" max="3584" width="9" style="48"/>
    <col min="3585" max="3585" width="8" style="48" customWidth="1"/>
    <col min="3586" max="3586" width="2.75" style="48" customWidth="1"/>
    <col min="3587" max="3587" width="16.625" style="48" customWidth="1"/>
    <col min="3588" max="3588" width="18.25" style="48" customWidth="1"/>
    <col min="3589" max="3589" width="26" style="48" customWidth="1"/>
    <col min="3590" max="3590" width="6.625" style="48" customWidth="1"/>
    <col min="3591" max="3591" width="11.875" style="48" customWidth="1"/>
    <col min="3592" max="3592" width="2.25" style="48" customWidth="1"/>
    <col min="3593" max="3840" width="9" style="48"/>
    <col min="3841" max="3841" width="8" style="48" customWidth="1"/>
    <col min="3842" max="3842" width="2.75" style="48" customWidth="1"/>
    <col min="3843" max="3843" width="16.625" style="48" customWidth="1"/>
    <col min="3844" max="3844" width="18.25" style="48" customWidth="1"/>
    <col min="3845" max="3845" width="26" style="48" customWidth="1"/>
    <col min="3846" max="3846" width="6.625" style="48" customWidth="1"/>
    <col min="3847" max="3847" width="11.875" style="48" customWidth="1"/>
    <col min="3848" max="3848" width="2.25" style="48" customWidth="1"/>
    <col min="3849" max="4096" width="9" style="48"/>
    <col min="4097" max="4097" width="8" style="48" customWidth="1"/>
    <col min="4098" max="4098" width="2.75" style="48" customWidth="1"/>
    <col min="4099" max="4099" width="16.625" style="48" customWidth="1"/>
    <col min="4100" max="4100" width="18.25" style="48" customWidth="1"/>
    <col min="4101" max="4101" width="26" style="48" customWidth="1"/>
    <col min="4102" max="4102" width="6.625" style="48" customWidth="1"/>
    <col min="4103" max="4103" width="11.875" style="48" customWidth="1"/>
    <col min="4104" max="4104" width="2.25" style="48" customWidth="1"/>
    <col min="4105" max="4352" width="9" style="48"/>
    <col min="4353" max="4353" width="8" style="48" customWidth="1"/>
    <col min="4354" max="4354" width="2.75" style="48" customWidth="1"/>
    <col min="4355" max="4355" width="16.625" style="48" customWidth="1"/>
    <col min="4356" max="4356" width="18.25" style="48" customWidth="1"/>
    <col min="4357" max="4357" width="26" style="48" customWidth="1"/>
    <col min="4358" max="4358" width="6.625" style="48" customWidth="1"/>
    <col min="4359" max="4359" width="11.875" style="48" customWidth="1"/>
    <col min="4360" max="4360" width="2.25" style="48" customWidth="1"/>
    <col min="4361" max="4608" width="9" style="48"/>
    <col min="4609" max="4609" width="8" style="48" customWidth="1"/>
    <col min="4610" max="4610" width="2.75" style="48" customWidth="1"/>
    <col min="4611" max="4611" width="16.625" style="48" customWidth="1"/>
    <col min="4612" max="4612" width="18.25" style="48" customWidth="1"/>
    <col min="4613" max="4613" width="26" style="48" customWidth="1"/>
    <col min="4614" max="4614" width="6.625" style="48" customWidth="1"/>
    <col min="4615" max="4615" width="11.875" style="48" customWidth="1"/>
    <col min="4616" max="4616" width="2.25" style="48" customWidth="1"/>
    <col min="4617" max="4864" width="9" style="48"/>
    <col min="4865" max="4865" width="8" style="48" customWidth="1"/>
    <col min="4866" max="4866" width="2.75" style="48" customWidth="1"/>
    <col min="4867" max="4867" width="16.625" style="48" customWidth="1"/>
    <col min="4868" max="4868" width="18.25" style="48" customWidth="1"/>
    <col min="4869" max="4869" width="26" style="48" customWidth="1"/>
    <col min="4870" max="4870" width="6.625" style="48" customWidth="1"/>
    <col min="4871" max="4871" width="11.875" style="48" customWidth="1"/>
    <col min="4872" max="4872" width="2.25" style="48" customWidth="1"/>
    <col min="4873" max="5120" width="9" style="48"/>
    <col min="5121" max="5121" width="8" style="48" customWidth="1"/>
    <col min="5122" max="5122" width="2.75" style="48" customWidth="1"/>
    <col min="5123" max="5123" width="16.625" style="48" customWidth="1"/>
    <col min="5124" max="5124" width="18.25" style="48" customWidth="1"/>
    <col min="5125" max="5125" width="26" style="48" customWidth="1"/>
    <col min="5126" max="5126" width="6.625" style="48" customWidth="1"/>
    <col min="5127" max="5127" width="11.875" style="48" customWidth="1"/>
    <col min="5128" max="5128" width="2.25" style="48" customWidth="1"/>
    <col min="5129" max="5376" width="9" style="48"/>
    <col min="5377" max="5377" width="8" style="48" customWidth="1"/>
    <col min="5378" max="5378" width="2.75" style="48" customWidth="1"/>
    <col min="5379" max="5379" width="16.625" style="48" customWidth="1"/>
    <col min="5380" max="5380" width="18.25" style="48" customWidth="1"/>
    <col min="5381" max="5381" width="26" style="48" customWidth="1"/>
    <col min="5382" max="5382" width="6.625" style="48" customWidth="1"/>
    <col min="5383" max="5383" width="11.875" style="48" customWidth="1"/>
    <col min="5384" max="5384" width="2.25" style="48" customWidth="1"/>
    <col min="5385" max="5632" width="9" style="48"/>
    <col min="5633" max="5633" width="8" style="48" customWidth="1"/>
    <col min="5634" max="5634" width="2.75" style="48" customWidth="1"/>
    <col min="5635" max="5635" width="16.625" style="48" customWidth="1"/>
    <col min="5636" max="5636" width="18.25" style="48" customWidth="1"/>
    <col min="5637" max="5637" width="26" style="48" customWidth="1"/>
    <col min="5638" max="5638" width="6.625" style="48" customWidth="1"/>
    <col min="5639" max="5639" width="11.875" style="48" customWidth="1"/>
    <col min="5640" max="5640" width="2.25" style="48" customWidth="1"/>
    <col min="5641" max="5888" width="9" style="48"/>
    <col min="5889" max="5889" width="8" style="48" customWidth="1"/>
    <col min="5890" max="5890" width="2.75" style="48" customWidth="1"/>
    <col min="5891" max="5891" width="16.625" style="48" customWidth="1"/>
    <col min="5892" max="5892" width="18.25" style="48" customWidth="1"/>
    <col min="5893" max="5893" width="26" style="48" customWidth="1"/>
    <col min="5894" max="5894" width="6.625" style="48" customWidth="1"/>
    <col min="5895" max="5895" width="11.875" style="48" customWidth="1"/>
    <col min="5896" max="5896" width="2.25" style="48" customWidth="1"/>
    <col min="5897" max="6144" width="9" style="48"/>
    <col min="6145" max="6145" width="8" style="48" customWidth="1"/>
    <col min="6146" max="6146" width="2.75" style="48" customWidth="1"/>
    <col min="6147" max="6147" width="16.625" style="48" customWidth="1"/>
    <col min="6148" max="6148" width="18.25" style="48" customWidth="1"/>
    <col min="6149" max="6149" width="26" style="48" customWidth="1"/>
    <col min="6150" max="6150" width="6.625" style="48" customWidth="1"/>
    <col min="6151" max="6151" width="11.875" style="48" customWidth="1"/>
    <col min="6152" max="6152" width="2.25" style="48" customWidth="1"/>
    <col min="6153" max="6400" width="9" style="48"/>
    <col min="6401" max="6401" width="8" style="48" customWidth="1"/>
    <col min="6402" max="6402" width="2.75" style="48" customWidth="1"/>
    <col min="6403" max="6403" width="16.625" style="48" customWidth="1"/>
    <col min="6404" max="6404" width="18.25" style="48" customWidth="1"/>
    <col min="6405" max="6405" width="26" style="48" customWidth="1"/>
    <col min="6406" max="6406" width="6.625" style="48" customWidth="1"/>
    <col min="6407" max="6407" width="11.875" style="48" customWidth="1"/>
    <col min="6408" max="6408" width="2.25" style="48" customWidth="1"/>
    <col min="6409" max="6656" width="9" style="48"/>
    <col min="6657" max="6657" width="8" style="48" customWidth="1"/>
    <col min="6658" max="6658" width="2.75" style="48" customWidth="1"/>
    <col min="6659" max="6659" width="16.625" style="48" customWidth="1"/>
    <col min="6660" max="6660" width="18.25" style="48" customWidth="1"/>
    <col min="6661" max="6661" width="26" style="48" customWidth="1"/>
    <col min="6662" max="6662" width="6.625" style="48" customWidth="1"/>
    <col min="6663" max="6663" width="11.875" style="48" customWidth="1"/>
    <col min="6664" max="6664" width="2.25" style="48" customWidth="1"/>
    <col min="6665" max="6912" width="9" style="48"/>
    <col min="6913" max="6913" width="8" style="48" customWidth="1"/>
    <col min="6914" max="6914" width="2.75" style="48" customWidth="1"/>
    <col min="6915" max="6915" width="16.625" style="48" customWidth="1"/>
    <col min="6916" max="6916" width="18.25" style="48" customWidth="1"/>
    <col min="6917" max="6917" width="26" style="48" customWidth="1"/>
    <col min="6918" max="6918" width="6.625" style="48" customWidth="1"/>
    <col min="6919" max="6919" width="11.875" style="48" customWidth="1"/>
    <col min="6920" max="6920" width="2.25" style="48" customWidth="1"/>
    <col min="6921" max="7168" width="9" style="48"/>
    <col min="7169" max="7169" width="8" style="48" customWidth="1"/>
    <col min="7170" max="7170" width="2.75" style="48" customWidth="1"/>
    <col min="7171" max="7171" width="16.625" style="48" customWidth="1"/>
    <col min="7172" max="7172" width="18.25" style="48" customWidth="1"/>
    <col min="7173" max="7173" width="26" style="48" customWidth="1"/>
    <col min="7174" max="7174" width="6.625" style="48" customWidth="1"/>
    <col min="7175" max="7175" width="11.875" style="48" customWidth="1"/>
    <col min="7176" max="7176" width="2.25" style="48" customWidth="1"/>
    <col min="7177" max="7424" width="9" style="48"/>
    <col min="7425" max="7425" width="8" style="48" customWidth="1"/>
    <col min="7426" max="7426" width="2.75" style="48" customWidth="1"/>
    <col min="7427" max="7427" width="16.625" style="48" customWidth="1"/>
    <col min="7428" max="7428" width="18.25" style="48" customWidth="1"/>
    <col min="7429" max="7429" width="26" style="48" customWidth="1"/>
    <col min="7430" max="7430" width="6.625" style="48" customWidth="1"/>
    <col min="7431" max="7431" width="11.875" style="48" customWidth="1"/>
    <col min="7432" max="7432" width="2.25" style="48" customWidth="1"/>
    <col min="7433" max="7680" width="9" style="48"/>
    <col min="7681" max="7681" width="8" style="48" customWidth="1"/>
    <col min="7682" max="7682" width="2.75" style="48" customWidth="1"/>
    <col min="7683" max="7683" width="16.625" style="48" customWidth="1"/>
    <col min="7684" max="7684" width="18.25" style="48" customWidth="1"/>
    <col min="7685" max="7685" width="26" style="48" customWidth="1"/>
    <col min="7686" max="7686" width="6.625" style="48" customWidth="1"/>
    <col min="7687" max="7687" width="11.875" style="48" customWidth="1"/>
    <col min="7688" max="7688" width="2.25" style="48" customWidth="1"/>
    <col min="7689" max="7936" width="9" style="48"/>
    <col min="7937" max="7937" width="8" style="48" customWidth="1"/>
    <col min="7938" max="7938" width="2.75" style="48" customWidth="1"/>
    <col min="7939" max="7939" width="16.625" style="48" customWidth="1"/>
    <col min="7940" max="7940" width="18.25" style="48" customWidth="1"/>
    <col min="7941" max="7941" width="26" style="48" customWidth="1"/>
    <col min="7942" max="7942" width="6.625" style="48" customWidth="1"/>
    <col min="7943" max="7943" width="11.875" style="48" customWidth="1"/>
    <col min="7944" max="7944" width="2.25" style="48" customWidth="1"/>
    <col min="7945" max="8192" width="9" style="48"/>
    <col min="8193" max="8193" width="8" style="48" customWidth="1"/>
    <col min="8194" max="8194" width="2.75" style="48" customWidth="1"/>
    <col min="8195" max="8195" width="16.625" style="48" customWidth="1"/>
    <col min="8196" max="8196" width="18.25" style="48" customWidth="1"/>
    <col min="8197" max="8197" width="26" style="48" customWidth="1"/>
    <col min="8198" max="8198" width="6.625" style="48" customWidth="1"/>
    <col min="8199" max="8199" width="11.875" style="48" customWidth="1"/>
    <col min="8200" max="8200" width="2.25" style="48" customWidth="1"/>
    <col min="8201" max="8448" width="9" style="48"/>
    <col min="8449" max="8449" width="8" style="48" customWidth="1"/>
    <col min="8450" max="8450" width="2.75" style="48" customWidth="1"/>
    <col min="8451" max="8451" width="16.625" style="48" customWidth="1"/>
    <col min="8452" max="8452" width="18.25" style="48" customWidth="1"/>
    <col min="8453" max="8453" width="26" style="48" customWidth="1"/>
    <col min="8454" max="8454" width="6.625" style="48" customWidth="1"/>
    <col min="8455" max="8455" width="11.875" style="48" customWidth="1"/>
    <col min="8456" max="8456" width="2.25" style="48" customWidth="1"/>
    <col min="8457" max="8704" width="9" style="48"/>
    <col min="8705" max="8705" width="8" style="48" customWidth="1"/>
    <col min="8706" max="8706" width="2.75" style="48" customWidth="1"/>
    <col min="8707" max="8707" width="16.625" style="48" customWidth="1"/>
    <col min="8708" max="8708" width="18.25" style="48" customWidth="1"/>
    <col min="8709" max="8709" width="26" style="48" customWidth="1"/>
    <col min="8710" max="8710" width="6.625" style="48" customWidth="1"/>
    <col min="8711" max="8711" width="11.875" style="48" customWidth="1"/>
    <col min="8712" max="8712" width="2.25" style="48" customWidth="1"/>
    <col min="8713" max="8960" width="9" style="48"/>
    <col min="8961" max="8961" width="8" style="48" customWidth="1"/>
    <col min="8962" max="8962" width="2.75" style="48" customWidth="1"/>
    <col min="8963" max="8963" width="16.625" style="48" customWidth="1"/>
    <col min="8964" max="8964" width="18.25" style="48" customWidth="1"/>
    <col min="8965" max="8965" width="26" style="48" customWidth="1"/>
    <col min="8966" max="8966" width="6.625" style="48" customWidth="1"/>
    <col min="8967" max="8967" width="11.875" style="48" customWidth="1"/>
    <col min="8968" max="8968" width="2.25" style="48" customWidth="1"/>
    <col min="8969" max="9216" width="9" style="48"/>
    <col min="9217" max="9217" width="8" style="48" customWidth="1"/>
    <col min="9218" max="9218" width="2.75" style="48" customWidth="1"/>
    <col min="9219" max="9219" width="16.625" style="48" customWidth="1"/>
    <col min="9220" max="9220" width="18.25" style="48" customWidth="1"/>
    <col min="9221" max="9221" width="26" style="48" customWidth="1"/>
    <col min="9222" max="9222" width="6.625" style="48" customWidth="1"/>
    <col min="9223" max="9223" width="11.875" style="48" customWidth="1"/>
    <col min="9224" max="9224" width="2.25" style="48" customWidth="1"/>
    <col min="9225" max="9472" width="9" style="48"/>
    <col min="9473" max="9473" width="8" style="48" customWidth="1"/>
    <col min="9474" max="9474" width="2.75" style="48" customWidth="1"/>
    <col min="9475" max="9475" width="16.625" style="48" customWidth="1"/>
    <col min="9476" max="9476" width="18.25" style="48" customWidth="1"/>
    <col min="9477" max="9477" width="26" style="48" customWidth="1"/>
    <col min="9478" max="9478" width="6.625" style="48" customWidth="1"/>
    <col min="9479" max="9479" width="11.875" style="48" customWidth="1"/>
    <col min="9480" max="9480" width="2.25" style="48" customWidth="1"/>
    <col min="9481" max="9728" width="9" style="48"/>
    <col min="9729" max="9729" width="8" style="48" customWidth="1"/>
    <col min="9730" max="9730" width="2.75" style="48" customWidth="1"/>
    <col min="9731" max="9731" width="16.625" style="48" customWidth="1"/>
    <col min="9732" max="9732" width="18.25" style="48" customWidth="1"/>
    <col min="9733" max="9733" width="26" style="48" customWidth="1"/>
    <col min="9734" max="9734" width="6.625" style="48" customWidth="1"/>
    <col min="9735" max="9735" width="11.875" style="48" customWidth="1"/>
    <col min="9736" max="9736" width="2.25" style="48" customWidth="1"/>
    <col min="9737" max="9984" width="9" style="48"/>
    <col min="9985" max="9985" width="8" style="48" customWidth="1"/>
    <col min="9986" max="9986" width="2.75" style="48" customWidth="1"/>
    <col min="9987" max="9987" width="16.625" style="48" customWidth="1"/>
    <col min="9988" max="9988" width="18.25" style="48" customWidth="1"/>
    <col min="9989" max="9989" width="26" style="48" customWidth="1"/>
    <col min="9990" max="9990" width="6.625" style="48" customWidth="1"/>
    <col min="9991" max="9991" width="11.875" style="48" customWidth="1"/>
    <col min="9992" max="9992" width="2.25" style="48" customWidth="1"/>
    <col min="9993" max="10240" width="9" style="48"/>
    <col min="10241" max="10241" width="8" style="48" customWidth="1"/>
    <col min="10242" max="10242" width="2.75" style="48" customWidth="1"/>
    <col min="10243" max="10243" width="16.625" style="48" customWidth="1"/>
    <col min="10244" max="10244" width="18.25" style="48" customWidth="1"/>
    <col min="10245" max="10245" width="26" style="48" customWidth="1"/>
    <col min="10246" max="10246" width="6.625" style="48" customWidth="1"/>
    <col min="10247" max="10247" width="11.875" style="48" customWidth="1"/>
    <col min="10248" max="10248" width="2.25" style="48" customWidth="1"/>
    <col min="10249" max="10496" width="9" style="48"/>
    <col min="10497" max="10497" width="8" style="48" customWidth="1"/>
    <col min="10498" max="10498" width="2.75" style="48" customWidth="1"/>
    <col min="10499" max="10499" width="16.625" style="48" customWidth="1"/>
    <col min="10500" max="10500" width="18.25" style="48" customWidth="1"/>
    <col min="10501" max="10501" width="26" style="48" customWidth="1"/>
    <col min="10502" max="10502" width="6.625" style="48" customWidth="1"/>
    <col min="10503" max="10503" width="11.875" style="48" customWidth="1"/>
    <col min="10504" max="10504" width="2.25" style="48" customWidth="1"/>
    <col min="10505" max="10752" width="9" style="48"/>
    <col min="10753" max="10753" width="8" style="48" customWidth="1"/>
    <col min="10754" max="10754" width="2.75" style="48" customWidth="1"/>
    <col min="10755" max="10755" width="16.625" style="48" customWidth="1"/>
    <col min="10756" max="10756" width="18.25" style="48" customWidth="1"/>
    <col min="10757" max="10757" width="26" style="48" customWidth="1"/>
    <col min="10758" max="10758" width="6.625" style="48" customWidth="1"/>
    <col min="10759" max="10759" width="11.875" style="48" customWidth="1"/>
    <col min="10760" max="10760" width="2.25" style="48" customWidth="1"/>
    <col min="10761" max="11008" width="9" style="48"/>
    <col min="11009" max="11009" width="8" style="48" customWidth="1"/>
    <col min="11010" max="11010" width="2.75" style="48" customWidth="1"/>
    <col min="11011" max="11011" width="16.625" style="48" customWidth="1"/>
    <col min="11012" max="11012" width="18.25" style="48" customWidth="1"/>
    <col min="11013" max="11013" width="26" style="48" customWidth="1"/>
    <col min="11014" max="11014" width="6.625" style="48" customWidth="1"/>
    <col min="11015" max="11015" width="11.875" style="48" customWidth="1"/>
    <col min="11016" max="11016" width="2.25" style="48" customWidth="1"/>
    <col min="11017" max="11264" width="9" style="48"/>
    <col min="11265" max="11265" width="8" style="48" customWidth="1"/>
    <col min="11266" max="11266" width="2.75" style="48" customWidth="1"/>
    <col min="11267" max="11267" width="16.625" style="48" customWidth="1"/>
    <col min="11268" max="11268" width="18.25" style="48" customWidth="1"/>
    <col min="11269" max="11269" width="26" style="48" customWidth="1"/>
    <col min="11270" max="11270" width="6.625" style="48" customWidth="1"/>
    <col min="11271" max="11271" width="11.875" style="48" customWidth="1"/>
    <col min="11272" max="11272" width="2.25" style="48" customWidth="1"/>
    <col min="11273" max="11520" width="9" style="48"/>
    <col min="11521" max="11521" width="8" style="48" customWidth="1"/>
    <col min="11522" max="11522" width="2.75" style="48" customWidth="1"/>
    <col min="11523" max="11523" width="16.625" style="48" customWidth="1"/>
    <col min="11524" max="11524" width="18.25" style="48" customWidth="1"/>
    <col min="11525" max="11525" width="26" style="48" customWidth="1"/>
    <col min="11526" max="11526" width="6.625" style="48" customWidth="1"/>
    <col min="11527" max="11527" width="11.875" style="48" customWidth="1"/>
    <col min="11528" max="11528" width="2.25" style="48" customWidth="1"/>
    <col min="11529" max="11776" width="9" style="48"/>
    <col min="11777" max="11777" width="8" style="48" customWidth="1"/>
    <col min="11778" max="11778" width="2.75" style="48" customWidth="1"/>
    <col min="11779" max="11779" width="16.625" style="48" customWidth="1"/>
    <col min="11780" max="11780" width="18.25" style="48" customWidth="1"/>
    <col min="11781" max="11781" width="26" style="48" customWidth="1"/>
    <col min="11782" max="11782" width="6.625" style="48" customWidth="1"/>
    <col min="11783" max="11783" width="11.875" style="48" customWidth="1"/>
    <col min="11784" max="11784" width="2.25" style="48" customWidth="1"/>
    <col min="11785" max="12032" width="9" style="48"/>
    <col min="12033" max="12033" width="8" style="48" customWidth="1"/>
    <col min="12034" max="12034" width="2.75" style="48" customWidth="1"/>
    <col min="12035" max="12035" width="16.625" style="48" customWidth="1"/>
    <col min="12036" max="12036" width="18.25" style="48" customWidth="1"/>
    <col min="12037" max="12037" width="26" style="48" customWidth="1"/>
    <col min="12038" max="12038" width="6.625" style="48" customWidth="1"/>
    <col min="12039" max="12039" width="11.875" style="48" customWidth="1"/>
    <col min="12040" max="12040" width="2.25" style="48" customWidth="1"/>
    <col min="12041" max="12288" width="9" style="48"/>
    <col min="12289" max="12289" width="8" style="48" customWidth="1"/>
    <col min="12290" max="12290" width="2.75" style="48" customWidth="1"/>
    <col min="12291" max="12291" width="16.625" style="48" customWidth="1"/>
    <col min="12292" max="12292" width="18.25" style="48" customWidth="1"/>
    <col min="12293" max="12293" width="26" style="48" customWidth="1"/>
    <col min="12294" max="12294" width="6.625" style="48" customWidth="1"/>
    <col min="12295" max="12295" width="11.875" style="48" customWidth="1"/>
    <col min="12296" max="12296" width="2.25" style="48" customWidth="1"/>
    <col min="12297" max="12544" width="9" style="48"/>
    <col min="12545" max="12545" width="8" style="48" customWidth="1"/>
    <col min="12546" max="12546" width="2.75" style="48" customWidth="1"/>
    <col min="12547" max="12547" width="16.625" style="48" customWidth="1"/>
    <col min="12548" max="12548" width="18.25" style="48" customWidth="1"/>
    <col min="12549" max="12549" width="26" style="48" customWidth="1"/>
    <col min="12550" max="12550" width="6.625" style="48" customWidth="1"/>
    <col min="12551" max="12551" width="11.875" style="48" customWidth="1"/>
    <col min="12552" max="12552" width="2.25" style="48" customWidth="1"/>
    <col min="12553" max="12800" width="9" style="48"/>
    <col min="12801" max="12801" width="8" style="48" customWidth="1"/>
    <col min="12802" max="12802" width="2.75" style="48" customWidth="1"/>
    <col min="12803" max="12803" width="16.625" style="48" customWidth="1"/>
    <col min="12804" max="12804" width="18.25" style="48" customWidth="1"/>
    <col min="12805" max="12805" width="26" style="48" customWidth="1"/>
    <col min="12806" max="12806" width="6.625" style="48" customWidth="1"/>
    <col min="12807" max="12807" width="11.875" style="48" customWidth="1"/>
    <col min="12808" max="12808" width="2.25" style="48" customWidth="1"/>
    <col min="12809" max="13056" width="9" style="48"/>
    <col min="13057" max="13057" width="8" style="48" customWidth="1"/>
    <col min="13058" max="13058" width="2.75" style="48" customWidth="1"/>
    <col min="13059" max="13059" width="16.625" style="48" customWidth="1"/>
    <col min="13060" max="13060" width="18.25" style="48" customWidth="1"/>
    <col min="13061" max="13061" width="26" style="48" customWidth="1"/>
    <col min="13062" max="13062" width="6.625" style="48" customWidth="1"/>
    <col min="13063" max="13063" width="11.875" style="48" customWidth="1"/>
    <col min="13064" max="13064" width="2.25" style="48" customWidth="1"/>
    <col min="13065" max="13312" width="9" style="48"/>
    <col min="13313" max="13313" width="8" style="48" customWidth="1"/>
    <col min="13314" max="13314" width="2.75" style="48" customWidth="1"/>
    <col min="13315" max="13315" width="16.625" style="48" customWidth="1"/>
    <col min="13316" max="13316" width="18.25" style="48" customWidth="1"/>
    <col min="13317" max="13317" width="26" style="48" customWidth="1"/>
    <col min="13318" max="13318" width="6.625" style="48" customWidth="1"/>
    <col min="13319" max="13319" width="11.875" style="48" customWidth="1"/>
    <col min="13320" max="13320" width="2.25" style="48" customWidth="1"/>
    <col min="13321" max="13568" width="9" style="48"/>
    <col min="13569" max="13569" width="8" style="48" customWidth="1"/>
    <col min="13570" max="13570" width="2.75" style="48" customWidth="1"/>
    <col min="13571" max="13571" width="16.625" style="48" customWidth="1"/>
    <col min="13572" max="13572" width="18.25" style="48" customWidth="1"/>
    <col min="13573" max="13573" width="26" style="48" customWidth="1"/>
    <col min="13574" max="13574" width="6.625" style="48" customWidth="1"/>
    <col min="13575" max="13575" width="11.875" style="48" customWidth="1"/>
    <col min="13576" max="13576" width="2.25" style="48" customWidth="1"/>
    <col min="13577" max="13824" width="9" style="48"/>
    <col min="13825" max="13825" width="8" style="48" customWidth="1"/>
    <col min="13826" max="13826" width="2.75" style="48" customWidth="1"/>
    <col min="13827" max="13827" width="16.625" style="48" customWidth="1"/>
    <col min="13828" max="13828" width="18.25" style="48" customWidth="1"/>
    <col min="13829" max="13829" width="26" style="48" customWidth="1"/>
    <col min="13830" max="13830" width="6.625" style="48" customWidth="1"/>
    <col min="13831" max="13831" width="11.875" style="48" customWidth="1"/>
    <col min="13832" max="13832" width="2.25" style="48" customWidth="1"/>
    <col min="13833" max="14080" width="9" style="48"/>
    <col min="14081" max="14081" width="8" style="48" customWidth="1"/>
    <col min="14082" max="14082" width="2.75" style="48" customWidth="1"/>
    <col min="14083" max="14083" width="16.625" style="48" customWidth="1"/>
    <col min="14084" max="14084" width="18.25" style="48" customWidth="1"/>
    <col min="14085" max="14085" width="26" style="48" customWidth="1"/>
    <col min="14086" max="14086" width="6.625" style="48" customWidth="1"/>
    <col min="14087" max="14087" width="11.875" style="48" customWidth="1"/>
    <col min="14088" max="14088" width="2.25" style="48" customWidth="1"/>
    <col min="14089" max="14336" width="9" style="48"/>
    <col min="14337" max="14337" width="8" style="48" customWidth="1"/>
    <col min="14338" max="14338" width="2.75" style="48" customWidth="1"/>
    <col min="14339" max="14339" width="16.625" style="48" customWidth="1"/>
    <col min="14340" max="14340" width="18.25" style="48" customWidth="1"/>
    <col min="14341" max="14341" width="26" style="48" customWidth="1"/>
    <col min="14342" max="14342" width="6.625" style="48" customWidth="1"/>
    <col min="14343" max="14343" width="11.875" style="48" customWidth="1"/>
    <col min="14344" max="14344" width="2.25" style="48" customWidth="1"/>
    <col min="14345" max="14592" width="9" style="48"/>
    <col min="14593" max="14593" width="8" style="48" customWidth="1"/>
    <col min="14594" max="14594" width="2.75" style="48" customWidth="1"/>
    <col min="14595" max="14595" width="16.625" style="48" customWidth="1"/>
    <col min="14596" max="14596" width="18.25" style="48" customWidth="1"/>
    <col min="14597" max="14597" width="26" style="48" customWidth="1"/>
    <col min="14598" max="14598" width="6.625" style="48" customWidth="1"/>
    <col min="14599" max="14599" width="11.875" style="48" customWidth="1"/>
    <col min="14600" max="14600" width="2.25" style="48" customWidth="1"/>
    <col min="14601" max="14848" width="9" style="48"/>
    <col min="14849" max="14849" width="8" style="48" customWidth="1"/>
    <col min="14850" max="14850" width="2.75" style="48" customWidth="1"/>
    <col min="14851" max="14851" width="16.625" style="48" customWidth="1"/>
    <col min="14852" max="14852" width="18.25" style="48" customWidth="1"/>
    <col min="14853" max="14853" width="26" style="48" customWidth="1"/>
    <col min="14854" max="14854" width="6.625" style="48" customWidth="1"/>
    <col min="14855" max="14855" width="11.875" style="48" customWidth="1"/>
    <col min="14856" max="14856" width="2.25" style="48" customWidth="1"/>
    <col min="14857" max="15104" width="9" style="48"/>
    <col min="15105" max="15105" width="8" style="48" customWidth="1"/>
    <col min="15106" max="15106" width="2.75" style="48" customWidth="1"/>
    <col min="15107" max="15107" width="16.625" style="48" customWidth="1"/>
    <col min="15108" max="15108" width="18.25" style="48" customWidth="1"/>
    <col min="15109" max="15109" width="26" style="48" customWidth="1"/>
    <col min="15110" max="15110" width="6.625" style="48" customWidth="1"/>
    <col min="15111" max="15111" width="11.875" style="48" customWidth="1"/>
    <col min="15112" max="15112" width="2.25" style="48" customWidth="1"/>
    <col min="15113" max="15360" width="9" style="48"/>
    <col min="15361" max="15361" width="8" style="48" customWidth="1"/>
    <col min="15362" max="15362" width="2.75" style="48" customWidth="1"/>
    <col min="15363" max="15363" width="16.625" style="48" customWidth="1"/>
    <col min="15364" max="15364" width="18.25" style="48" customWidth="1"/>
    <col min="15365" max="15365" width="26" style="48" customWidth="1"/>
    <col min="15366" max="15366" width="6.625" style="48" customWidth="1"/>
    <col min="15367" max="15367" width="11.875" style="48" customWidth="1"/>
    <col min="15368" max="15368" width="2.25" style="48" customWidth="1"/>
    <col min="15369" max="15616" width="9" style="48"/>
    <col min="15617" max="15617" width="8" style="48" customWidth="1"/>
    <col min="15618" max="15618" width="2.75" style="48" customWidth="1"/>
    <col min="15619" max="15619" width="16.625" style="48" customWidth="1"/>
    <col min="15620" max="15620" width="18.25" style="48" customWidth="1"/>
    <col min="15621" max="15621" width="26" style="48" customWidth="1"/>
    <col min="15622" max="15622" width="6.625" style="48" customWidth="1"/>
    <col min="15623" max="15623" width="11.875" style="48" customWidth="1"/>
    <col min="15624" max="15624" width="2.25" style="48" customWidth="1"/>
    <col min="15625" max="15872" width="9" style="48"/>
    <col min="15873" max="15873" width="8" style="48" customWidth="1"/>
    <col min="15874" max="15874" width="2.75" style="48" customWidth="1"/>
    <col min="15875" max="15875" width="16.625" style="48" customWidth="1"/>
    <col min="15876" max="15876" width="18.25" style="48" customWidth="1"/>
    <col min="15877" max="15877" width="26" style="48" customWidth="1"/>
    <col min="15878" max="15878" width="6.625" style="48" customWidth="1"/>
    <col min="15879" max="15879" width="11.875" style="48" customWidth="1"/>
    <col min="15880" max="15880" width="2.25" style="48" customWidth="1"/>
    <col min="15881" max="16128" width="9" style="48"/>
    <col min="16129" max="16129" width="8" style="48" customWidth="1"/>
    <col min="16130" max="16130" width="2.75" style="48" customWidth="1"/>
    <col min="16131" max="16131" width="16.625" style="48" customWidth="1"/>
    <col min="16132" max="16132" width="18.25" style="48" customWidth="1"/>
    <col min="16133" max="16133" width="26" style="48" customWidth="1"/>
    <col min="16134" max="16134" width="6.625" style="48" customWidth="1"/>
    <col min="16135" max="16135" width="11.875" style="48" customWidth="1"/>
    <col min="16136" max="16136" width="2.25" style="48" customWidth="1"/>
    <col min="16137" max="16384" width="9" style="48"/>
  </cols>
  <sheetData>
    <row r="1" spans="1:11" ht="45" customHeight="1" x14ac:dyDescent="0.15">
      <c r="A1" s="289" t="s">
        <v>346</v>
      </c>
      <c r="B1" s="289"/>
      <c r="C1" s="289"/>
      <c r="D1" s="289"/>
      <c r="E1" s="289"/>
      <c r="F1" s="289"/>
      <c r="G1" s="289"/>
      <c r="H1" s="290"/>
    </row>
    <row r="2" spans="1:11" ht="23.1" customHeight="1" thickBot="1" x14ac:dyDescent="0.2">
      <c r="E2" s="297" t="s">
        <v>453</v>
      </c>
      <c r="F2" s="297"/>
      <c r="G2" s="297"/>
      <c r="H2" s="297"/>
    </row>
    <row r="3" spans="1:11" ht="23.1" customHeight="1" x14ac:dyDescent="0.15">
      <c r="A3" s="291" t="s">
        <v>93</v>
      </c>
      <c r="B3" s="292"/>
      <c r="C3" s="292"/>
      <c r="D3" s="292"/>
      <c r="E3" s="293"/>
      <c r="F3" s="49" t="s">
        <v>94</v>
      </c>
      <c r="G3" s="294" t="s">
        <v>95</v>
      </c>
      <c r="H3" s="295"/>
    </row>
    <row r="4" spans="1:11" ht="23.1" customHeight="1" x14ac:dyDescent="0.15">
      <c r="A4" s="50"/>
      <c r="B4" s="217" t="s">
        <v>375</v>
      </c>
      <c r="C4" s="218"/>
      <c r="E4" s="51"/>
      <c r="F4" s="52"/>
      <c r="G4" s="53"/>
      <c r="H4" s="54"/>
    </row>
    <row r="5" spans="1:11" ht="23.1" customHeight="1" x14ac:dyDescent="0.15">
      <c r="A5" s="50"/>
      <c r="D5" s="56"/>
      <c r="E5" s="57"/>
      <c r="F5" s="52"/>
      <c r="G5" s="53"/>
      <c r="H5" s="54"/>
    </row>
    <row r="6" spans="1:11" ht="23.1" customHeight="1" x14ac:dyDescent="0.15">
      <c r="A6" s="50"/>
      <c r="B6" s="55" t="s">
        <v>96</v>
      </c>
      <c r="D6" s="58"/>
      <c r="F6" s="52"/>
      <c r="G6" s="53"/>
      <c r="H6" s="54"/>
    </row>
    <row r="7" spans="1:11" ht="23.1" customHeight="1" x14ac:dyDescent="0.15">
      <c r="A7" s="50"/>
      <c r="C7" s="48" t="s">
        <v>97</v>
      </c>
      <c r="D7" s="56" t="s">
        <v>98</v>
      </c>
      <c r="E7" s="296" t="s">
        <v>344</v>
      </c>
      <c r="F7" s="52">
        <v>1</v>
      </c>
      <c r="G7" s="65">
        <v>80400</v>
      </c>
      <c r="H7" s="54"/>
    </row>
    <row r="8" spans="1:11" ht="23.1" customHeight="1" x14ac:dyDescent="0.15">
      <c r="A8" s="50"/>
      <c r="C8" s="48" t="s">
        <v>99</v>
      </c>
      <c r="D8" s="56" t="s">
        <v>100</v>
      </c>
      <c r="E8" s="296"/>
      <c r="F8" s="52">
        <v>1</v>
      </c>
      <c r="G8" s="65">
        <v>57500</v>
      </c>
      <c r="H8" s="54"/>
    </row>
    <row r="9" spans="1:11" ht="23.1" customHeight="1" x14ac:dyDescent="0.15">
      <c r="A9" s="50"/>
      <c r="F9" s="52"/>
      <c r="G9" s="53"/>
      <c r="H9" s="54"/>
    </row>
    <row r="10" spans="1:11" ht="23.1" customHeight="1" x14ac:dyDescent="0.15">
      <c r="A10" s="50"/>
      <c r="B10" s="55" t="s">
        <v>101</v>
      </c>
      <c r="F10" s="52"/>
      <c r="G10" s="53"/>
      <c r="H10" s="54"/>
    </row>
    <row r="11" spans="1:11" ht="23.1" customHeight="1" x14ac:dyDescent="0.15">
      <c r="A11" s="50"/>
      <c r="C11" s="48" t="s">
        <v>102</v>
      </c>
      <c r="D11" s="57"/>
      <c r="E11" s="56" t="s">
        <v>343</v>
      </c>
      <c r="F11" s="52">
        <v>1</v>
      </c>
      <c r="G11" s="65">
        <v>28100</v>
      </c>
      <c r="H11" s="54"/>
      <c r="K11" s="57"/>
    </row>
    <row r="12" spans="1:11" ht="23.1" customHeight="1" x14ac:dyDescent="0.15">
      <c r="A12" s="50"/>
      <c r="C12" s="48" t="s">
        <v>103</v>
      </c>
      <c r="D12" s="57"/>
      <c r="E12" s="56" t="s">
        <v>343</v>
      </c>
      <c r="F12" s="52">
        <v>1</v>
      </c>
      <c r="G12" s="65">
        <v>31000</v>
      </c>
      <c r="H12" s="54"/>
      <c r="K12" s="57"/>
    </row>
    <row r="13" spans="1:11" ht="23.1" customHeight="1" x14ac:dyDescent="0.15">
      <c r="A13" s="50"/>
      <c r="D13" s="56"/>
      <c r="E13" s="59"/>
      <c r="F13" s="52"/>
      <c r="G13" s="53"/>
      <c r="H13" s="54"/>
    </row>
    <row r="14" spans="1:11" ht="23.1" customHeight="1" x14ac:dyDescent="0.15">
      <c r="A14" s="50"/>
      <c r="B14" s="219" t="s">
        <v>104</v>
      </c>
      <c r="D14" s="56"/>
      <c r="E14" s="59"/>
      <c r="F14" s="52"/>
      <c r="G14" s="53"/>
      <c r="H14" s="54"/>
    </row>
    <row r="15" spans="1:11" ht="23.1" customHeight="1" x14ac:dyDescent="0.15">
      <c r="A15" s="50"/>
      <c r="B15" s="219"/>
      <c r="D15" s="56"/>
      <c r="E15" s="59"/>
      <c r="F15" s="52"/>
      <c r="G15" s="53"/>
      <c r="H15" s="54"/>
    </row>
    <row r="16" spans="1:11" ht="23.1" customHeight="1" x14ac:dyDescent="0.15">
      <c r="A16" s="50"/>
      <c r="B16" s="55" t="s">
        <v>105</v>
      </c>
      <c r="D16" s="56"/>
      <c r="E16" s="59"/>
      <c r="F16" s="52"/>
      <c r="G16" s="53"/>
      <c r="H16" s="54"/>
    </row>
    <row r="17" spans="1:13" ht="23.1" customHeight="1" x14ac:dyDescent="0.15">
      <c r="A17" s="50"/>
      <c r="C17" s="48" t="s">
        <v>106</v>
      </c>
      <c r="E17" s="51"/>
      <c r="F17" s="52">
        <v>1</v>
      </c>
      <c r="G17" s="65">
        <v>19000</v>
      </c>
      <c r="H17" s="54"/>
    </row>
    <row r="18" spans="1:13" ht="23.1" customHeight="1" x14ac:dyDescent="0.15">
      <c r="A18" s="50"/>
      <c r="E18" s="51"/>
      <c r="F18" s="52"/>
      <c r="G18" s="53"/>
      <c r="H18" s="54"/>
    </row>
    <row r="19" spans="1:13" ht="23.1" customHeight="1" x14ac:dyDescent="0.15">
      <c r="A19" s="50"/>
      <c r="B19" s="55" t="s">
        <v>345</v>
      </c>
      <c r="D19" s="66"/>
      <c r="E19" s="67"/>
      <c r="F19" s="64"/>
      <c r="G19" s="65"/>
      <c r="H19" s="54"/>
    </row>
    <row r="20" spans="1:13" ht="23.1" customHeight="1" x14ac:dyDescent="0.15">
      <c r="A20" s="50"/>
      <c r="C20" s="48" t="s">
        <v>444</v>
      </c>
      <c r="D20" s="48" t="s">
        <v>450</v>
      </c>
      <c r="E20" s="73" t="s">
        <v>170</v>
      </c>
      <c r="F20" s="52">
        <v>1</v>
      </c>
      <c r="G20" s="65">
        <v>1900</v>
      </c>
      <c r="H20" s="54"/>
      <c r="M20" s="55" t="s">
        <v>16</v>
      </c>
    </row>
    <row r="21" spans="1:13" ht="23.1" customHeight="1" x14ac:dyDescent="0.15">
      <c r="A21" s="50"/>
      <c r="C21" s="48" t="s">
        <v>444</v>
      </c>
      <c r="D21" s="48" t="s">
        <v>451</v>
      </c>
      <c r="E21" s="73" t="s">
        <v>170</v>
      </c>
      <c r="F21" s="52">
        <v>1</v>
      </c>
      <c r="G21" s="65">
        <v>3500</v>
      </c>
      <c r="H21" s="54"/>
      <c r="M21" s="55"/>
    </row>
    <row r="22" spans="1:13" ht="23.1" customHeight="1" x14ac:dyDescent="0.15">
      <c r="A22" s="50"/>
      <c r="B22" s="55"/>
      <c r="C22" s="48" t="s">
        <v>445</v>
      </c>
      <c r="D22" s="66"/>
      <c r="E22" s="73" t="s">
        <v>170</v>
      </c>
      <c r="F22" s="52">
        <v>1</v>
      </c>
      <c r="G22" s="65">
        <v>5900</v>
      </c>
      <c r="H22" s="54"/>
    </row>
    <row r="23" spans="1:13" ht="23.1" customHeight="1" x14ac:dyDescent="0.15">
      <c r="A23" s="50"/>
      <c r="B23" s="63"/>
      <c r="C23" s="48" t="s">
        <v>107</v>
      </c>
      <c r="E23" s="73" t="s">
        <v>410</v>
      </c>
      <c r="F23" s="52">
        <v>1</v>
      </c>
      <c r="G23" s="65">
        <v>3900</v>
      </c>
      <c r="H23" s="54"/>
    </row>
    <row r="24" spans="1:13" ht="23.1" customHeight="1" x14ac:dyDescent="0.15">
      <c r="A24" s="50"/>
      <c r="B24" s="63"/>
      <c r="C24" s="48" t="s">
        <v>108</v>
      </c>
      <c r="E24" s="73" t="s">
        <v>166</v>
      </c>
      <c r="F24" s="52">
        <v>1</v>
      </c>
      <c r="G24" s="65">
        <v>4620</v>
      </c>
      <c r="H24" s="54"/>
    </row>
    <row r="25" spans="1:13" ht="23.1" customHeight="1" x14ac:dyDescent="0.15">
      <c r="A25" s="50"/>
      <c r="B25" s="63"/>
      <c r="C25" s="48" t="s">
        <v>352</v>
      </c>
      <c r="E25" s="210" t="s">
        <v>354</v>
      </c>
      <c r="F25" s="52">
        <v>1</v>
      </c>
      <c r="G25" s="65">
        <v>2800</v>
      </c>
      <c r="H25" s="54"/>
    </row>
    <row r="26" spans="1:13" ht="23.1" customHeight="1" x14ac:dyDescent="0.15">
      <c r="A26" s="50"/>
      <c r="B26" s="63"/>
      <c r="C26" s="48" t="s">
        <v>351</v>
      </c>
      <c r="E26" s="211" t="s">
        <v>353</v>
      </c>
      <c r="F26" s="52">
        <v>1</v>
      </c>
      <c r="G26" s="65">
        <v>2900</v>
      </c>
      <c r="H26" s="54"/>
    </row>
    <row r="27" spans="1:13" ht="23.1" customHeight="1" x14ac:dyDescent="0.15">
      <c r="A27" s="50"/>
      <c r="B27" s="63"/>
      <c r="E27" s="211"/>
      <c r="F27" s="52"/>
      <c r="G27" s="53"/>
      <c r="H27" s="54"/>
    </row>
    <row r="28" spans="1:13" ht="23.1" customHeight="1" x14ac:dyDescent="0.15">
      <c r="A28" s="50"/>
      <c r="B28" s="55" t="s">
        <v>167</v>
      </c>
      <c r="E28" s="73" t="s">
        <v>168</v>
      </c>
      <c r="F28" s="52">
        <v>1</v>
      </c>
      <c r="G28" s="65">
        <v>3600</v>
      </c>
      <c r="H28" s="54"/>
    </row>
    <row r="29" spans="1:13" ht="23.1" customHeight="1" x14ac:dyDescent="0.15">
      <c r="A29" s="50"/>
      <c r="B29" s="55"/>
      <c r="E29" s="73"/>
      <c r="F29" s="52"/>
      <c r="G29" s="53"/>
      <c r="H29" s="54"/>
    </row>
    <row r="30" spans="1:13" ht="23.1" customHeight="1" x14ac:dyDescent="0.15">
      <c r="A30" s="50"/>
      <c r="B30" s="55" t="s">
        <v>169</v>
      </c>
      <c r="E30" s="73" t="s">
        <v>0</v>
      </c>
      <c r="F30" s="52">
        <v>1</v>
      </c>
      <c r="G30" s="65">
        <v>280000</v>
      </c>
      <c r="H30" s="54"/>
    </row>
    <row r="31" spans="1:13" ht="23.1" customHeight="1" x14ac:dyDescent="0.15">
      <c r="A31" s="50"/>
      <c r="B31" s="55"/>
      <c r="E31" s="73" t="s">
        <v>168</v>
      </c>
      <c r="F31" s="52" t="s">
        <v>373</v>
      </c>
      <c r="G31" s="53" t="s">
        <v>374</v>
      </c>
      <c r="H31" s="54"/>
    </row>
    <row r="32" spans="1:13" ht="23.1" customHeight="1" thickBot="1" x14ac:dyDescent="0.2">
      <c r="A32" s="60"/>
      <c r="B32" s="61"/>
      <c r="C32" s="61"/>
      <c r="D32" s="62"/>
      <c r="E32" s="287" t="s">
        <v>109</v>
      </c>
      <c r="F32" s="287"/>
      <c r="G32" s="287"/>
      <c r="H32" s="288"/>
    </row>
    <row r="63" spans="3:3" x14ac:dyDescent="0.15">
      <c r="C63" s="214" t="s">
        <v>369</v>
      </c>
    </row>
    <row r="64" spans="3:3" x14ac:dyDescent="0.15">
      <c r="C64" s="48" t="s">
        <v>370</v>
      </c>
    </row>
    <row r="65" spans="3:3" x14ac:dyDescent="0.15">
      <c r="C65" s="48" t="s">
        <v>371</v>
      </c>
    </row>
    <row r="66" spans="3:3" x14ac:dyDescent="0.15">
      <c r="C66" s="48" t="s">
        <v>372</v>
      </c>
    </row>
    <row r="68" spans="3:3" x14ac:dyDescent="0.15">
      <c r="C68" s="216" t="s">
        <v>364</v>
      </c>
    </row>
    <row r="69" spans="3:3" x14ac:dyDescent="0.15">
      <c r="C69" s="215" t="s">
        <v>360</v>
      </c>
    </row>
    <row r="70" spans="3:3" x14ac:dyDescent="0.15">
      <c r="C70" s="215" t="s">
        <v>361</v>
      </c>
    </row>
    <row r="71" spans="3:3" x14ac:dyDescent="0.15">
      <c r="C71" s="215" t="s">
        <v>362</v>
      </c>
    </row>
    <row r="72" spans="3:3" x14ac:dyDescent="0.15">
      <c r="C72" s="215" t="s">
        <v>363</v>
      </c>
    </row>
    <row r="74" spans="3:3" x14ac:dyDescent="0.15">
      <c r="C74" s="214" t="s">
        <v>365</v>
      </c>
    </row>
    <row r="75" spans="3:3" x14ac:dyDescent="0.15">
      <c r="C75" s="48" t="s">
        <v>366</v>
      </c>
    </row>
    <row r="76" spans="3:3" x14ac:dyDescent="0.15">
      <c r="C76" s="48" t="s">
        <v>367</v>
      </c>
    </row>
    <row r="78" spans="3:3" x14ac:dyDescent="0.15">
      <c r="C78" s="214" t="s">
        <v>364</v>
      </c>
    </row>
    <row r="79" spans="3:3" x14ac:dyDescent="0.15">
      <c r="C79" s="48" t="s">
        <v>368</v>
      </c>
    </row>
  </sheetData>
  <mergeCells count="6">
    <mergeCell ref="E32:H32"/>
    <mergeCell ref="A1:H1"/>
    <mergeCell ref="A3:E3"/>
    <mergeCell ref="G3:H3"/>
    <mergeCell ref="E7:E8"/>
    <mergeCell ref="E2:H2"/>
  </mergeCells>
  <phoneticPr fontId="4"/>
  <printOptions horizontalCentered="1"/>
  <pageMargins left="0.39370078740157483" right="0.39370078740157483" top="0.78740157480314965" bottom="0.59055118110236227" header="0.51181102362204722" footer="0.51181102362204722"/>
  <pageSetup paperSize="9" scale="9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6"/>
  <sheetViews>
    <sheetView workbookViewId="0">
      <selection activeCell="A3" sqref="A3:E3"/>
    </sheetView>
  </sheetViews>
  <sheetFormatPr defaultRowHeight="13.5" x14ac:dyDescent="0.15"/>
  <cols>
    <col min="1" max="9" width="9" style="226"/>
    <col min="10" max="10" width="8.125" style="226" customWidth="1"/>
    <col min="11" max="16384" width="9" style="226"/>
  </cols>
  <sheetData>
    <row r="1" spans="1:10" ht="20.45" customHeight="1" x14ac:dyDescent="0.15">
      <c r="I1" s="300" t="s">
        <v>423</v>
      </c>
      <c r="J1" s="300"/>
    </row>
    <row r="2" spans="1:10" ht="25.9" customHeight="1" x14ac:dyDescent="0.15"/>
    <row r="3" spans="1:10" ht="18" customHeight="1" x14ac:dyDescent="0.15">
      <c r="A3" s="301" t="s">
        <v>424</v>
      </c>
      <c r="B3" s="301"/>
      <c r="C3" s="301"/>
      <c r="D3" s="301"/>
      <c r="E3" s="301"/>
      <c r="F3" s="301" t="s">
        <v>425</v>
      </c>
      <c r="G3" s="301"/>
      <c r="H3" s="301"/>
      <c r="I3" s="301"/>
      <c r="J3" s="301"/>
    </row>
    <row r="4" spans="1:10" x14ac:dyDescent="0.15">
      <c r="A4" s="298">
        <v>1</v>
      </c>
      <c r="B4" s="298"/>
      <c r="C4" s="298"/>
      <c r="D4" s="298"/>
      <c r="E4" s="298"/>
      <c r="F4" s="298">
        <v>0.6</v>
      </c>
      <c r="G4" s="298"/>
      <c r="H4" s="298"/>
      <c r="I4" s="298"/>
      <c r="J4" s="298"/>
    </row>
    <row r="5" spans="1:10" x14ac:dyDescent="0.15">
      <c r="A5" s="298">
        <v>2</v>
      </c>
      <c r="B5" s="298"/>
      <c r="C5" s="298"/>
      <c r="D5" s="298"/>
      <c r="E5" s="298"/>
      <c r="F5" s="298">
        <v>1.1000000000000001</v>
      </c>
      <c r="G5" s="298"/>
      <c r="H5" s="298"/>
      <c r="I5" s="298"/>
      <c r="J5" s="298"/>
    </row>
    <row r="6" spans="1:10" x14ac:dyDescent="0.15">
      <c r="A6" s="298">
        <v>3</v>
      </c>
      <c r="B6" s="298"/>
      <c r="C6" s="298"/>
      <c r="D6" s="298"/>
      <c r="E6" s="298"/>
      <c r="F6" s="298">
        <v>1.7</v>
      </c>
      <c r="G6" s="298"/>
      <c r="H6" s="298"/>
      <c r="I6" s="298"/>
      <c r="J6" s="298"/>
    </row>
    <row r="7" spans="1:10" x14ac:dyDescent="0.15">
      <c r="A7" s="298">
        <v>4</v>
      </c>
      <c r="B7" s="298"/>
      <c r="C7" s="298"/>
      <c r="D7" s="298"/>
      <c r="E7" s="298"/>
      <c r="F7" s="298">
        <v>2.2999999999999998</v>
      </c>
      <c r="G7" s="298"/>
      <c r="H7" s="298"/>
      <c r="I7" s="298"/>
      <c r="J7" s="298"/>
    </row>
    <row r="8" spans="1:10" x14ac:dyDescent="0.15">
      <c r="A8" s="298">
        <v>5</v>
      </c>
      <c r="B8" s="298"/>
      <c r="C8" s="298"/>
      <c r="D8" s="298"/>
      <c r="E8" s="298"/>
      <c r="F8" s="298">
        <v>2.9</v>
      </c>
      <c r="G8" s="298"/>
      <c r="H8" s="298"/>
      <c r="I8" s="298"/>
      <c r="J8" s="298"/>
    </row>
    <row r="9" spans="1:10" x14ac:dyDescent="0.15">
      <c r="A9" s="298">
        <v>6</v>
      </c>
      <c r="B9" s="298"/>
      <c r="C9" s="298"/>
      <c r="D9" s="298"/>
      <c r="E9" s="298"/>
      <c r="F9" s="298">
        <v>3.4</v>
      </c>
      <c r="G9" s="298"/>
      <c r="H9" s="298"/>
      <c r="I9" s="298"/>
      <c r="J9" s="298"/>
    </row>
    <row r="10" spans="1:10" x14ac:dyDescent="0.15">
      <c r="A10" s="298">
        <v>7</v>
      </c>
      <c r="B10" s="298"/>
      <c r="C10" s="298"/>
      <c r="D10" s="298"/>
      <c r="E10" s="298"/>
      <c r="F10" s="298">
        <v>4</v>
      </c>
      <c r="G10" s="298"/>
      <c r="H10" s="298"/>
      <c r="I10" s="298"/>
      <c r="J10" s="298"/>
    </row>
    <row r="11" spans="1:10" x14ac:dyDescent="0.15">
      <c r="A11" s="298">
        <v>8</v>
      </c>
      <c r="B11" s="298"/>
      <c r="C11" s="298"/>
      <c r="D11" s="298"/>
      <c r="E11" s="298"/>
      <c r="F11" s="298">
        <v>4.5999999999999996</v>
      </c>
      <c r="G11" s="298"/>
      <c r="H11" s="298"/>
      <c r="I11" s="298"/>
      <c r="J11" s="298"/>
    </row>
    <row r="12" spans="1:10" x14ac:dyDescent="0.15">
      <c r="A12" s="298">
        <v>9</v>
      </c>
      <c r="B12" s="298"/>
      <c r="C12" s="298"/>
      <c r="D12" s="298"/>
      <c r="E12" s="298"/>
      <c r="F12" s="298">
        <v>5.0999999999999996</v>
      </c>
      <c r="G12" s="298"/>
      <c r="H12" s="298"/>
      <c r="I12" s="298"/>
      <c r="J12" s="298"/>
    </row>
    <row r="13" spans="1:10" x14ac:dyDescent="0.15">
      <c r="A13" s="298">
        <v>10</v>
      </c>
      <c r="B13" s="298"/>
      <c r="C13" s="298"/>
      <c r="D13" s="298"/>
      <c r="E13" s="298"/>
      <c r="F13" s="298">
        <v>5.7</v>
      </c>
      <c r="G13" s="298"/>
      <c r="H13" s="298"/>
      <c r="I13" s="298"/>
      <c r="J13" s="298"/>
    </row>
    <row r="14" spans="1:10" x14ac:dyDescent="0.15">
      <c r="A14" s="298">
        <v>10.5</v>
      </c>
      <c r="B14" s="298"/>
      <c r="C14" s="298"/>
      <c r="D14" s="298"/>
      <c r="E14" s="298"/>
      <c r="F14" s="298">
        <v>6</v>
      </c>
      <c r="G14" s="298"/>
      <c r="H14" s="298"/>
      <c r="I14" s="298"/>
      <c r="J14" s="298"/>
    </row>
    <row r="15" spans="1:10" x14ac:dyDescent="0.15">
      <c r="A15" s="298">
        <v>11</v>
      </c>
      <c r="B15" s="298"/>
      <c r="C15" s="298"/>
      <c r="D15" s="298"/>
      <c r="E15" s="298"/>
      <c r="F15" s="298">
        <v>6.3</v>
      </c>
      <c r="G15" s="298"/>
      <c r="H15" s="298"/>
      <c r="I15" s="298"/>
      <c r="J15" s="298"/>
    </row>
    <row r="16" spans="1:10" x14ac:dyDescent="0.15">
      <c r="A16" s="298">
        <v>11.5</v>
      </c>
      <c r="B16" s="298"/>
      <c r="C16" s="298"/>
      <c r="D16" s="298"/>
      <c r="E16" s="298"/>
      <c r="F16" s="298">
        <v>6.6</v>
      </c>
      <c r="G16" s="298"/>
      <c r="H16" s="298"/>
      <c r="I16" s="298"/>
      <c r="J16" s="298"/>
    </row>
    <row r="17" spans="1:10" x14ac:dyDescent="0.15">
      <c r="A17" s="298">
        <v>12</v>
      </c>
      <c r="B17" s="298"/>
      <c r="C17" s="298"/>
      <c r="D17" s="298"/>
      <c r="E17" s="298"/>
      <c r="F17" s="298">
        <v>6.8</v>
      </c>
      <c r="G17" s="298"/>
      <c r="H17" s="298"/>
      <c r="I17" s="298"/>
      <c r="J17" s="298"/>
    </row>
    <row r="18" spans="1:10" x14ac:dyDescent="0.15">
      <c r="A18" s="298">
        <v>12.5</v>
      </c>
      <c r="B18" s="298"/>
      <c r="C18" s="298"/>
      <c r="D18" s="298"/>
      <c r="E18" s="298"/>
      <c r="F18" s="298">
        <v>7.1</v>
      </c>
      <c r="G18" s="298"/>
      <c r="H18" s="298"/>
      <c r="I18" s="298"/>
      <c r="J18" s="298"/>
    </row>
    <row r="19" spans="1:10" x14ac:dyDescent="0.15">
      <c r="A19" s="298">
        <v>13</v>
      </c>
      <c r="B19" s="298"/>
      <c r="C19" s="298"/>
      <c r="D19" s="298"/>
      <c r="E19" s="298"/>
      <c r="F19" s="298">
        <v>7.4</v>
      </c>
      <c r="G19" s="298"/>
      <c r="H19" s="298"/>
      <c r="I19" s="298"/>
      <c r="J19" s="298"/>
    </row>
    <row r="20" spans="1:10" x14ac:dyDescent="0.15">
      <c r="A20" s="298">
        <v>13.5</v>
      </c>
      <c r="B20" s="298"/>
      <c r="C20" s="298"/>
      <c r="D20" s="298"/>
      <c r="E20" s="298"/>
      <c r="F20" s="298">
        <v>7.7</v>
      </c>
      <c r="G20" s="298"/>
      <c r="H20" s="298"/>
      <c r="I20" s="298"/>
      <c r="J20" s="298"/>
    </row>
    <row r="21" spans="1:10" x14ac:dyDescent="0.15">
      <c r="A21" s="298">
        <v>14</v>
      </c>
      <c r="B21" s="298"/>
      <c r="C21" s="298"/>
      <c r="D21" s="298"/>
      <c r="E21" s="298"/>
      <c r="F21" s="298">
        <v>8</v>
      </c>
      <c r="G21" s="298"/>
      <c r="H21" s="298"/>
      <c r="I21" s="298"/>
      <c r="J21" s="298"/>
    </row>
    <row r="22" spans="1:10" x14ac:dyDescent="0.15">
      <c r="A22" s="298">
        <v>14.5</v>
      </c>
      <c r="B22" s="298"/>
      <c r="C22" s="298"/>
      <c r="D22" s="298"/>
      <c r="E22" s="298"/>
      <c r="F22" s="298">
        <v>8.3000000000000007</v>
      </c>
      <c r="G22" s="298"/>
      <c r="H22" s="298"/>
      <c r="I22" s="298"/>
      <c r="J22" s="298"/>
    </row>
    <row r="23" spans="1:10" x14ac:dyDescent="0.15">
      <c r="A23" s="298">
        <v>15</v>
      </c>
      <c r="B23" s="298"/>
      <c r="C23" s="298"/>
      <c r="D23" s="298"/>
      <c r="E23" s="298"/>
      <c r="F23" s="298">
        <v>8.5</v>
      </c>
      <c r="G23" s="298"/>
      <c r="H23" s="298"/>
      <c r="I23" s="298"/>
      <c r="J23" s="298"/>
    </row>
    <row r="24" spans="1:10" x14ac:dyDescent="0.15">
      <c r="A24" s="298">
        <v>15.5</v>
      </c>
      <c r="B24" s="298"/>
      <c r="C24" s="298"/>
      <c r="D24" s="298"/>
      <c r="E24" s="298"/>
      <c r="F24" s="298">
        <v>8.8000000000000007</v>
      </c>
      <c r="G24" s="298"/>
      <c r="H24" s="298"/>
      <c r="I24" s="298"/>
      <c r="J24" s="298"/>
    </row>
    <row r="25" spans="1:10" x14ac:dyDescent="0.15">
      <c r="A25" s="298">
        <v>16</v>
      </c>
      <c r="B25" s="298"/>
      <c r="C25" s="298"/>
      <c r="D25" s="298"/>
      <c r="E25" s="298"/>
      <c r="F25" s="298">
        <v>9.1</v>
      </c>
      <c r="G25" s="298"/>
      <c r="H25" s="298"/>
      <c r="I25" s="298"/>
      <c r="J25" s="298"/>
    </row>
    <row r="26" spans="1:10" x14ac:dyDescent="0.15">
      <c r="A26" s="298">
        <v>16.5</v>
      </c>
      <c r="B26" s="298"/>
      <c r="C26" s="298"/>
      <c r="D26" s="298"/>
      <c r="E26" s="298"/>
      <c r="F26" s="298">
        <v>9.4</v>
      </c>
      <c r="G26" s="298"/>
      <c r="H26" s="298"/>
      <c r="I26" s="298"/>
      <c r="J26" s="298"/>
    </row>
    <row r="27" spans="1:10" x14ac:dyDescent="0.15">
      <c r="A27" s="298">
        <v>17</v>
      </c>
      <c r="B27" s="298"/>
      <c r="C27" s="298"/>
      <c r="D27" s="298"/>
      <c r="E27" s="298"/>
      <c r="F27" s="298">
        <v>9.6</v>
      </c>
      <c r="G27" s="298"/>
      <c r="H27" s="298"/>
      <c r="I27" s="298"/>
      <c r="J27" s="298"/>
    </row>
    <row r="28" spans="1:10" x14ac:dyDescent="0.15">
      <c r="A28" s="298">
        <v>17.5</v>
      </c>
      <c r="B28" s="298"/>
      <c r="C28" s="298"/>
      <c r="D28" s="298"/>
      <c r="E28" s="298"/>
      <c r="F28" s="298">
        <v>9.9</v>
      </c>
      <c r="G28" s="298"/>
      <c r="H28" s="298"/>
      <c r="I28" s="298"/>
      <c r="J28" s="298"/>
    </row>
    <row r="29" spans="1:10" x14ac:dyDescent="0.15">
      <c r="A29" s="298">
        <v>18</v>
      </c>
      <c r="B29" s="298"/>
      <c r="C29" s="298"/>
      <c r="D29" s="298"/>
      <c r="E29" s="298"/>
      <c r="F29" s="298">
        <v>10.199999999999999</v>
      </c>
      <c r="G29" s="298"/>
      <c r="H29" s="298"/>
      <c r="I29" s="298"/>
      <c r="J29" s="298"/>
    </row>
    <row r="30" spans="1:10" x14ac:dyDescent="0.15">
      <c r="A30" s="298">
        <v>18.5</v>
      </c>
      <c r="B30" s="298"/>
      <c r="C30" s="298"/>
      <c r="D30" s="298"/>
      <c r="E30" s="298"/>
      <c r="F30" s="298">
        <v>10.5</v>
      </c>
      <c r="G30" s="298"/>
      <c r="H30" s="298"/>
      <c r="I30" s="298"/>
      <c r="J30" s="298"/>
    </row>
    <row r="31" spans="1:10" x14ac:dyDescent="0.15">
      <c r="A31" s="298">
        <v>19</v>
      </c>
      <c r="B31" s="298"/>
      <c r="C31" s="298"/>
      <c r="D31" s="298"/>
      <c r="E31" s="298"/>
      <c r="F31" s="298">
        <v>10.8</v>
      </c>
      <c r="G31" s="298"/>
      <c r="H31" s="298"/>
      <c r="I31" s="298"/>
      <c r="J31" s="298"/>
    </row>
    <row r="32" spans="1:10" x14ac:dyDescent="0.15">
      <c r="A32" s="298">
        <v>19.5</v>
      </c>
      <c r="B32" s="298"/>
      <c r="C32" s="298"/>
      <c r="D32" s="298"/>
      <c r="E32" s="298"/>
      <c r="F32" s="298">
        <v>11</v>
      </c>
      <c r="G32" s="298"/>
      <c r="H32" s="298"/>
      <c r="I32" s="298"/>
      <c r="J32" s="298"/>
    </row>
    <row r="33" spans="1:10" x14ac:dyDescent="0.15">
      <c r="A33" s="298">
        <v>20</v>
      </c>
      <c r="B33" s="298"/>
      <c r="C33" s="298"/>
      <c r="D33" s="298"/>
      <c r="E33" s="298"/>
      <c r="F33" s="298">
        <v>11.3</v>
      </c>
      <c r="G33" s="298"/>
      <c r="H33" s="298"/>
      <c r="I33" s="298"/>
      <c r="J33" s="298"/>
    </row>
    <row r="34" spans="1:10" x14ac:dyDescent="0.15">
      <c r="A34" s="298">
        <v>20.5</v>
      </c>
      <c r="B34" s="298"/>
      <c r="C34" s="298"/>
      <c r="D34" s="298"/>
      <c r="E34" s="298"/>
      <c r="F34" s="298">
        <v>11.6</v>
      </c>
      <c r="G34" s="298"/>
      <c r="H34" s="298"/>
      <c r="I34" s="298"/>
      <c r="J34" s="298"/>
    </row>
    <row r="35" spans="1:10" x14ac:dyDescent="0.15">
      <c r="A35" s="298">
        <v>21</v>
      </c>
      <c r="B35" s="298"/>
      <c r="C35" s="298"/>
      <c r="D35" s="298"/>
      <c r="E35" s="298"/>
      <c r="F35" s="298">
        <v>11.9</v>
      </c>
      <c r="G35" s="298"/>
      <c r="H35" s="298"/>
      <c r="I35" s="298"/>
      <c r="J35" s="298"/>
    </row>
    <row r="36" spans="1:10" x14ac:dyDescent="0.15">
      <c r="A36" s="298">
        <v>21.5</v>
      </c>
      <c r="B36" s="298"/>
      <c r="C36" s="298"/>
      <c r="D36" s="298"/>
      <c r="E36" s="298"/>
      <c r="F36" s="298">
        <v>12.1</v>
      </c>
      <c r="G36" s="298"/>
      <c r="H36" s="298"/>
      <c r="I36" s="298"/>
      <c r="J36" s="298"/>
    </row>
    <row r="37" spans="1:10" x14ac:dyDescent="0.15">
      <c r="A37" s="298">
        <v>22</v>
      </c>
      <c r="B37" s="298"/>
      <c r="C37" s="298"/>
      <c r="D37" s="298"/>
      <c r="E37" s="298"/>
      <c r="F37" s="298">
        <v>12.4</v>
      </c>
      <c r="G37" s="298"/>
      <c r="H37" s="298"/>
      <c r="I37" s="298"/>
      <c r="J37" s="298"/>
    </row>
    <row r="38" spans="1:10" x14ac:dyDescent="0.15">
      <c r="A38" s="298">
        <v>22.5</v>
      </c>
      <c r="B38" s="298"/>
      <c r="C38" s="298"/>
      <c r="D38" s="298"/>
      <c r="E38" s="298"/>
      <c r="F38" s="298">
        <v>12.7</v>
      </c>
      <c r="G38" s="298"/>
      <c r="H38" s="298"/>
      <c r="I38" s="298"/>
      <c r="J38" s="298"/>
    </row>
    <row r="39" spans="1:10" x14ac:dyDescent="0.15">
      <c r="A39" s="298">
        <v>23</v>
      </c>
      <c r="B39" s="298"/>
      <c r="C39" s="298"/>
      <c r="D39" s="298"/>
      <c r="E39" s="298"/>
      <c r="F39" s="298">
        <v>13</v>
      </c>
      <c r="G39" s="298"/>
      <c r="H39" s="298"/>
      <c r="I39" s="298"/>
      <c r="J39" s="298"/>
    </row>
    <row r="40" spans="1:10" x14ac:dyDescent="0.15">
      <c r="A40" s="298">
        <v>23.5</v>
      </c>
      <c r="B40" s="298"/>
      <c r="C40" s="298"/>
      <c r="D40" s="298"/>
      <c r="E40" s="298"/>
      <c r="F40" s="298">
        <v>13.2</v>
      </c>
      <c r="G40" s="298"/>
      <c r="H40" s="298"/>
      <c r="I40" s="298"/>
      <c r="J40" s="298"/>
    </row>
    <row r="41" spans="1:10" x14ac:dyDescent="0.15">
      <c r="A41" s="298">
        <v>24</v>
      </c>
      <c r="B41" s="298"/>
      <c r="C41" s="298"/>
      <c r="D41" s="298"/>
      <c r="E41" s="298"/>
      <c r="F41" s="298">
        <v>13.5</v>
      </c>
      <c r="G41" s="298"/>
      <c r="H41" s="298"/>
      <c r="I41" s="298"/>
      <c r="J41" s="298"/>
    </row>
    <row r="42" spans="1:10" x14ac:dyDescent="0.15">
      <c r="A42" s="298">
        <v>24.5</v>
      </c>
      <c r="B42" s="298"/>
      <c r="C42" s="298"/>
      <c r="D42" s="298"/>
      <c r="E42" s="298"/>
      <c r="F42" s="298">
        <v>13.8</v>
      </c>
      <c r="G42" s="298"/>
      <c r="H42" s="298"/>
      <c r="I42" s="298"/>
      <c r="J42" s="298"/>
    </row>
    <row r="43" spans="1:10" x14ac:dyDescent="0.15">
      <c r="A43" s="298">
        <v>25</v>
      </c>
      <c r="B43" s="298"/>
      <c r="C43" s="298"/>
      <c r="D43" s="298"/>
      <c r="E43" s="298"/>
      <c r="F43" s="298">
        <v>14</v>
      </c>
      <c r="G43" s="298"/>
      <c r="H43" s="298"/>
      <c r="I43" s="298"/>
      <c r="J43" s="298"/>
    </row>
    <row r="44" spans="1:10" x14ac:dyDescent="0.15">
      <c r="A44" s="227"/>
      <c r="B44" s="227"/>
      <c r="C44" s="227"/>
      <c r="D44" s="227"/>
      <c r="E44" s="227"/>
      <c r="F44" s="227"/>
      <c r="G44" s="227"/>
      <c r="H44" s="227"/>
      <c r="I44" s="227"/>
      <c r="J44" s="227"/>
    </row>
    <row r="45" spans="1:10" x14ac:dyDescent="0.15">
      <c r="A45" s="227"/>
      <c r="B45" s="227"/>
      <c r="C45" s="227"/>
      <c r="D45" s="227"/>
      <c r="E45" s="227"/>
      <c r="F45" s="227"/>
      <c r="G45" s="227"/>
      <c r="H45" s="227"/>
      <c r="I45" s="227"/>
      <c r="J45" s="227"/>
    </row>
    <row r="46" spans="1:10" x14ac:dyDescent="0.15">
      <c r="A46" s="227" t="s">
        <v>426</v>
      </c>
      <c r="B46" s="227"/>
      <c r="C46" s="227"/>
      <c r="D46" s="227"/>
      <c r="E46" s="227"/>
      <c r="F46" s="227"/>
      <c r="G46" s="227"/>
      <c r="H46" s="227"/>
      <c r="I46" s="227"/>
      <c r="J46" s="227"/>
    </row>
    <row r="47" spans="1:10" x14ac:dyDescent="0.15">
      <c r="A47" s="227"/>
      <c r="B47" s="227"/>
      <c r="C47" s="227"/>
      <c r="D47" s="227"/>
      <c r="E47" s="227"/>
      <c r="F47" s="227"/>
      <c r="G47" s="227"/>
      <c r="H47" s="227"/>
      <c r="I47" s="227"/>
      <c r="J47" s="227"/>
    </row>
    <row r="48" spans="1:10" x14ac:dyDescent="0.15">
      <c r="A48" s="298" t="s">
        <v>427</v>
      </c>
      <c r="B48" s="298"/>
      <c r="C48" s="298" t="s">
        <v>428</v>
      </c>
      <c r="D48" s="298"/>
      <c r="E48" s="298" t="s">
        <v>429</v>
      </c>
      <c r="F48" s="298"/>
      <c r="G48" s="298" t="s">
        <v>430</v>
      </c>
      <c r="H48" s="298"/>
      <c r="I48" s="298" t="s">
        <v>431</v>
      </c>
      <c r="J48" s="298"/>
    </row>
    <row r="49" spans="1:10" x14ac:dyDescent="0.15">
      <c r="A49" s="298" t="s">
        <v>432</v>
      </c>
      <c r="B49" s="298"/>
      <c r="C49" s="299">
        <v>1</v>
      </c>
      <c r="D49" s="299"/>
      <c r="E49" s="299">
        <v>0.5</v>
      </c>
      <c r="F49" s="299"/>
      <c r="G49" s="299">
        <v>0.33</v>
      </c>
      <c r="H49" s="299"/>
      <c r="I49" s="299">
        <v>0.25</v>
      </c>
      <c r="J49" s="299"/>
    </row>
    <row r="50" spans="1:10" x14ac:dyDescent="0.15">
      <c r="A50" s="298"/>
      <c r="B50" s="298"/>
      <c r="C50" s="299"/>
      <c r="D50" s="299"/>
      <c r="E50" s="299"/>
      <c r="F50" s="299"/>
      <c r="G50" s="299"/>
      <c r="H50" s="299"/>
      <c r="I50" s="299"/>
      <c r="J50" s="299"/>
    </row>
    <row r="51" spans="1:10" x14ac:dyDescent="0.15">
      <c r="A51" s="227"/>
      <c r="B51" s="227"/>
      <c r="C51" s="227"/>
      <c r="D51" s="227"/>
      <c r="E51" s="227"/>
      <c r="F51" s="227"/>
      <c r="G51" s="227"/>
      <c r="H51" s="227"/>
      <c r="I51" s="227"/>
      <c r="J51" s="227"/>
    </row>
    <row r="52" spans="1:10" x14ac:dyDescent="0.15">
      <c r="A52" s="227"/>
      <c r="B52" s="227"/>
      <c r="C52" s="227"/>
      <c r="D52" s="227"/>
      <c r="E52" s="227"/>
      <c r="F52" s="227"/>
      <c r="G52" s="227"/>
      <c r="H52" s="227"/>
      <c r="I52" s="227"/>
      <c r="J52" s="227"/>
    </row>
    <row r="53" spans="1:10" x14ac:dyDescent="0.15">
      <c r="A53" s="227"/>
      <c r="B53" s="227"/>
      <c r="C53" s="227"/>
      <c r="D53" s="227"/>
      <c r="E53" s="227"/>
      <c r="F53" s="227"/>
      <c r="G53" s="227"/>
      <c r="H53" s="227"/>
      <c r="I53" s="227"/>
      <c r="J53" s="227"/>
    </row>
    <row r="54" spans="1:10" x14ac:dyDescent="0.15">
      <c r="A54" s="227"/>
      <c r="B54" s="227"/>
      <c r="C54" s="227"/>
      <c r="D54" s="227"/>
      <c r="E54" s="227"/>
      <c r="F54" s="228"/>
      <c r="G54" s="228"/>
      <c r="H54" s="228"/>
      <c r="I54" s="228"/>
      <c r="J54" s="228"/>
    </row>
    <row r="55" spans="1:10" x14ac:dyDescent="0.15">
      <c r="A55" s="227"/>
      <c r="B55" s="227"/>
      <c r="C55" s="227"/>
      <c r="D55" s="227"/>
      <c r="E55" s="227"/>
      <c r="F55" s="227"/>
      <c r="G55" s="227"/>
      <c r="H55" s="227"/>
      <c r="I55" s="227"/>
      <c r="J55" s="227"/>
    </row>
    <row r="56" spans="1:10" x14ac:dyDescent="0.15">
      <c r="A56" s="227"/>
      <c r="B56" s="227"/>
      <c r="C56" s="227"/>
      <c r="D56" s="227"/>
      <c r="E56" s="227"/>
      <c r="F56" s="227"/>
      <c r="G56" s="227"/>
      <c r="H56" s="227"/>
      <c r="I56" s="227"/>
      <c r="J56" s="227"/>
    </row>
    <row r="57" spans="1:10" x14ac:dyDescent="0.15">
      <c r="A57" s="227"/>
      <c r="B57" s="227"/>
      <c r="C57" s="227"/>
      <c r="D57" s="227"/>
      <c r="E57" s="227"/>
      <c r="F57" s="227"/>
      <c r="G57" s="227"/>
      <c r="H57" s="227"/>
      <c r="I57" s="227"/>
      <c r="J57" s="227"/>
    </row>
    <row r="58" spans="1:10" x14ac:dyDescent="0.15">
      <c r="A58" s="227"/>
      <c r="B58" s="227"/>
      <c r="C58" s="227"/>
      <c r="D58" s="227"/>
      <c r="E58" s="227"/>
      <c r="F58" s="227"/>
      <c r="G58" s="227"/>
      <c r="H58" s="227"/>
      <c r="I58" s="227"/>
      <c r="J58" s="227"/>
    </row>
    <row r="59" spans="1:10" x14ac:dyDescent="0.15">
      <c r="A59" s="227"/>
      <c r="B59" s="227"/>
      <c r="C59" s="227"/>
      <c r="D59" s="227"/>
    </row>
    <row r="60" spans="1:10" x14ac:dyDescent="0.15">
      <c r="A60" s="227"/>
      <c r="B60" s="227"/>
      <c r="C60" s="227"/>
      <c r="D60" s="227"/>
    </row>
    <row r="61" spans="1:10" x14ac:dyDescent="0.15">
      <c r="A61" s="227"/>
      <c r="B61" s="227"/>
      <c r="C61" s="227"/>
      <c r="D61" s="227"/>
    </row>
    <row r="62" spans="1:10" x14ac:dyDescent="0.15">
      <c r="A62" s="227"/>
      <c r="B62" s="227"/>
      <c r="C62" s="227"/>
      <c r="D62" s="227"/>
    </row>
    <row r="63" spans="1:10" x14ac:dyDescent="0.15">
      <c r="A63" s="227"/>
      <c r="B63" s="227"/>
      <c r="C63" s="227"/>
      <c r="D63" s="227"/>
    </row>
    <row r="64" spans="1:10" x14ac:dyDescent="0.15">
      <c r="A64" s="227"/>
      <c r="B64" s="227"/>
      <c r="C64" s="227"/>
      <c r="D64" s="227"/>
    </row>
    <row r="65" spans="1:4" x14ac:dyDescent="0.15">
      <c r="A65" s="227"/>
      <c r="B65" s="227"/>
      <c r="C65" s="227"/>
      <c r="D65" s="227"/>
    </row>
    <row r="66" spans="1:4" x14ac:dyDescent="0.15">
      <c r="A66" s="227"/>
      <c r="B66" s="227"/>
      <c r="C66" s="227"/>
      <c r="D66" s="227"/>
    </row>
    <row r="67" spans="1:4" x14ac:dyDescent="0.15">
      <c r="A67" s="227"/>
      <c r="B67" s="227"/>
      <c r="C67" s="227"/>
      <c r="D67" s="227"/>
    </row>
    <row r="68" spans="1:4" x14ac:dyDescent="0.15">
      <c r="A68" s="227"/>
      <c r="B68" s="227"/>
      <c r="C68" s="227"/>
      <c r="D68" s="227"/>
    </row>
    <row r="69" spans="1:4" x14ac:dyDescent="0.15">
      <c r="A69" s="227"/>
      <c r="B69" s="227"/>
      <c r="C69" s="227"/>
      <c r="D69" s="227"/>
    </row>
    <row r="70" spans="1:4" x14ac:dyDescent="0.15">
      <c r="A70" s="227"/>
      <c r="B70" s="227"/>
      <c r="C70" s="227"/>
      <c r="D70" s="227"/>
    </row>
    <row r="71" spans="1:4" x14ac:dyDescent="0.15">
      <c r="A71" s="227"/>
      <c r="B71" s="227"/>
      <c r="C71" s="227"/>
      <c r="D71" s="227"/>
    </row>
    <row r="72" spans="1:4" x14ac:dyDescent="0.15">
      <c r="A72" s="227"/>
      <c r="B72" s="227"/>
      <c r="C72" s="227"/>
      <c r="D72" s="227"/>
    </row>
    <row r="73" spans="1:4" x14ac:dyDescent="0.15">
      <c r="A73" s="227"/>
      <c r="B73" s="227"/>
      <c r="C73" s="227"/>
      <c r="D73" s="227"/>
    </row>
    <row r="74" spans="1:4" x14ac:dyDescent="0.15">
      <c r="A74" s="227"/>
      <c r="B74" s="227"/>
      <c r="C74" s="227"/>
      <c r="D74" s="227"/>
    </row>
    <row r="75" spans="1:4" x14ac:dyDescent="0.15">
      <c r="A75" s="227"/>
      <c r="B75" s="227"/>
      <c r="C75" s="227"/>
      <c r="D75" s="227"/>
    </row>
    <row r="76" spans="1:4" x14ac:dyDescent="0.15">
      <c r="A76" s="227"/>
      <c r="B76" s="227"/>
      <c r="C76" s="227"/>
      <c r="D76" s="227"/>
    </row>
    <row r="77" spans="1:4" x14ac:dyDescent="0.15">
      <c r="A77" s="227"/>
      <c r="B77" s="227"/>
      <c r="C77" s="227"/>
      <c r="D77" s="227"/>
    </row>
    <row r="78" spans="1:4" x14ac:dyDescent="0.15">
      <c r="A78" s="227"/>
      <c r="B78" s="227"/>
      <c r="C78" s="227"/>
      <c r="D78" s="227"/>
    </row>
    <row r="79" spans="1:4" x14ac:dyDescent="0.15">
      <c r="A79" s="227"/>
      <c r="B79" s="227"/>
      <c r="C79" s="227"/>
      <c r="D79" s="227"/>
    </row>
    <row r="80" spans="1:4" x14ac:dyDescent="0.15">
      <c r="A80" s="227"/>
      <c r="B80" s="227"/>
      <c r="C80" s="227"/>
      <c r="D80" s="227"/>
    </row>
    <row r="81" spans="1:4" x14ac:dyDescent="0.15">
      <c r="A81" s="227"/>
      <c r="B81" s="227"/>
      <c r="C81" s="227"/>
      <c r="D81" s="227"/>
    </row>
    <row r="82" spans="1:4" x14ac:dyDescent="0.15">
      <c r="A82" s="227"/>
      <c r="B82" s="227"/>
      <c r="C82" s="227"/>
      <c r="D82" s="227"/>
    </row>
    <row r="83" spans="1:4" x14ac:dyDescent="0.15">
      <c r="A83" s="227"/>
      <c r="B83" s="227"/>
      <c r="C83" s="227"/>
      <c r="D83" s="227"/>
    </row>
    <row r="84" spans="1:4" x14ac:dyDescent="0.15">
      <c r="A84" s="227"/>
      <c r="B84" s="227"/>
      <c r="C84" s="227"/>
      <c r="D84" s="227"/>
    </row>
    <row r="85" spans="1:4" x14ac:dyDescent="0.15">
      <c r="A85" s="227"/>
      <c r="B85" s="227"/>
      <c r="C85" s="227"/>
      <c r="D85" s="227"/>
    </row>
    <row r="86" spans="1:4" x14ac:dyDescent="0.15">
      <c r="A86" s="227"/>
      <c r="B86" s="227"/>
      <c r="C86" s="227"/>
      <c r="D86" s="227"/>
    </row>
    <row r="87" spans="1:4" x14ac:dyDescent="0.15">
      <c r="A87" s="227"/>
      <c r="B87" s="227"/>
      <c r="C87" s="227"/>
      <c r="D87" s="227"/>
    </row>
    <row r="88" spans="1:4" x14ac:dyDescent="0.15">
      <c r="A88" s="227"/>
      <c r="B88" s="227"/>
      <c r="C88" s="227"/>
      <c r="D88" s="227"/>
    </row>
    <row r="89" spans="1:4" x14ac:dyDescent="0.15">
      <c r="A89" s="227"/>
      <c r="B89" s="227"/>
      <c r="C89" s="227"/>
      <c r="D89" s="227"/>
    </row>
    <row r="90" spans="1:4" x14ac:dyDescent="0.15">
      <c r="A90" s="227"/>
      <c r="B90" s="227"/>
      <c r="C90" s="227"/>
      <c r="D90" s="227"/>
    </row>
    <row r="91" spans="1:4" x14ac:dyDescent="0.15">
      <c r="A91" s="227"/>
      <c r="B91" s="227"/>
      <c r="C91" s="227"/>
      <c r="D91" s="227"/>
    </row>
    <row r="92" spans="1:4" x14ac:dyDescent="0.15">
      <c r="A92" s="227"/>
      <c r="B92" s="227"/>
      <c r="C92" s="227"/>
      <c r="D92" s="227"/>
    </row>
    <row r="93" spans="1:4" x14ac:dyDescent="0.15">
      <c r="A93" s="227"/>
      <c r="B93" s="227"/>
      <c r="C93" s="227"/>
      <c r="D93" s="227"/>
    </row>
    <row r="94" spans="1:4" x14ac:dyDescent="0.15">
      <c r="A94" s="227"/>
      <c r="B94" s="227"/>
      <c r="C94" s="227"/>
      <c r="D94" s="227"/>
    </row>
    <row r="95" spans="1:4" x14ac:dyDescent="0.15">
      <c r="A95" s="227"/>
      <c r="B95" s="227"/>
      <c r="C95" s="227"/>
      <c r="D95" s="227"/>
    </row>
    <row r="96" spans="1:4" x14ac:dyDescent="0.15">
      <c r="A96" s="227"/>
      <c r="B96" s="227"/>
      <c r="C96" s="227"/>
      <c r="D96" s="227"/>
    </row>
    <row r="97" spans="1:4" x14ac:dyDescent="0.15">
      <c r="A97" s="227"/>
      <c r="B97" s="227"/>
      <c r="C97" s="227"/>
      <c r="D97" s="227"/>
    </row>
    <row r="98" spans="1:4" x14ac:dyDescent="0.15">
      <c r="A98" s="227"/>
      <c r="B98" s="227"/>
      <c r="C98" s="227"/>
      <c r="D98" s="227"/>
    </row>
    <row r="99" spans="1:4" x14ac:dyDescent="0.15">
      <c r="A99" s="227"/>
      <c r="B99" s="227"/>
      <c r="C99" s="227"/>
      <c r="D99" s="227"/>
    </row>
    <row r="100" spans="1:4" x14ac:dyDescent="0.15">
      <c r="A100" s="227"/>
      <c r="B100" s="227"/>
      <c r="C100" s="227"/>
      <c r="D100" s="227"/>
    </row>
    <row r="101" spans="1:4" x14ac:dyDescent="0.15">
      <c r="A101" s="227"/>
      <c r="B101" s="227"/>
      <c r="C101" s="227"/>
      <c r="D101" s="227"/>
    </row>
    <row r="102" spans="1:4" x14ac:dyDescent="0.15">
      <c r="A102" s="227"/>
      <c r="B102" s="227"/>
      <c r="C102" s="227"/>
      <c r="D102" s="227"/>
    </row>
    <row r="103" spans="1:4" x14ac:dyDescent="0.15">
      <c r="A103" s="227"/>
      <c r="B103" s="227"/>
      <c r="C103" s="227"/>
      <c r="D103" s="227"/>
    </row>
    <row r="104" spans="1:4" x14ac:dyDescent="0.15">
      <c r="A104" s="227"/>
      <c r="B104" s="227"/>
      <c r="C104" s="227"/>
      <c r="D104" s="227"/>
    </row>
    <row r="105" spans="1:4" x14ac:dyDescent="0.15">
      <c r="A105" s="227"/>
      <c r="B105" s="227"/>
      <c r="C105" s="227"/>
      <c r="D105" s="227"/>
    </row>
    <row r="106" spans="1:4" x14ac:dyDescent="0.15">
      <c r="A106" s="227"/>
      <c r="B106" s="227"/>
      <c r="C106" s="227"/>
      <c r="D106" s="227"/>
    </row>
    <row r="107" spans="1:4" x14ac:dyDescent="0.15">
      <c r="A107" s="227"/>
      <c r="B107" s="227"/>
      <c r="C107" s="227"/>
      <c r="D107" s="227"/>
    </row>
    <row r="108" spans="1:4" x14ac:dyDescent="0.15">
      <c r="A108" s="227"/>
      <c r="B108" s="227"/>
      <c r="C108" s="227"/>
      <c r="D108" s="227"/>
    </row>
    <row r="109" spans="1:4" x14ac:dyDescent="0.15">
      <c r="A109" s="227"/>
      <c r="B109" s="227"/>
      <c r="C109" s="227"/>
      <c r="D109" s="227"/>
    </row>
    <row r="110" spans="1:4" x14ac:dyDescent="0.15">
      <c r="A110" s="227"/>
      <c r="B110" s="227"/>
      <c r="C110" s="227"/>
      <c r="D110" s="227"/>
    </row>
    <row r="111" spans="1:4" x14ac:dyDescent="0.15">
      <c r="A111" s="227"/>
      <c r="B111" s="227"/>
      <c r="C111" s="227"/>
      <c r="D111" s="227"/>
    </row>
    <row r="112" spans="1:4" x14ac:dyDescent="0.15">
      <c r="A112" s="227"/>
      <c r="B112" s="227"/>
      <c r="C112" s="227"/>
      <c r="D112" s="227"/>
    </row>
    <row r="113" spans="1:4" x14ac:dyDescent="0.15">
      <c r="A113" s="227"/>
      <c r="B113" s="227"/>
      <c r="C113" s="227"/>
      <c r="D113" s="227"/>
    </row>
    <row r="114" spans="1:4" x14ac:dyDescent="0.15">
      <c r="A114" s="227"/>
      <c r="B114" s="227"/>
      <c r="C114" s="227"/>
      <c r="D114" s="227"/>
    </row>
    <row r="115" spans="1:4" x14ac:dyDescent="0.15">
      <c r="A115" s="227"/>
      <c r="B115" s="227"/>
      <c r="C115" s="227"/>
      <c r="D115" s="227"/>
    </row>
    <row r="116" spans="1:4" x14ac:dyDescent="0.15">
      <c r="A116" s="227"/>
      <c r="B116" s="227"/>
      <c r="C116" s="227"/>
      <c r="D116" s="227"/>
    </row>
  </sheetData>
  <mergeCells count="93">
    <mergeCell ref="A5:E5"/>
    <mergeCell ref="F5:J5"/>
    <mergeCell ref="I1:J1"/>
    <mergeCell ref="A3:E3"/>
    <mergeCell ref="F3:J3"/>
    <mergeCell ref="A4:E4"/>
    <mergeCell ref="F4:J4"/>
    <mergeCell ref="A6:E6"/>
    <mergeCell ref="F6:J6"/>
    <mergeCell ref="A7:E7"/>
    <mergeCell ref="F7:J7"/>
    <mergeCell ref="A8:E8"/>
    <mergeCell ref="F8:J8"/>
    <mergeCell ref="A9:E9"/>
    <mergeCell ref="F9:J9"/>
    <mergeCell ref="A10:E10"/>
    <mergeCell ref="F10:J10"/>
    <mergeCell ref="A11:E11"/>
    <mergeCell ref="F11:J11"/>
    <mergeCell ref="A12:E12"/>
    <mergeCell ref="F12:J12"/>
    <mergeCell ref="A13:E13"/>
    <mergeCell ref="F13:J13"/>
    <mergeCell ref="A14:E14"/>
    <mergeCell ref="F14:J14"/>
    <mergeCell ref="A15:E15"/>
    <mergeCell ref="F15:J15"/>
    <mergeCell ref="A16:E16"/>
    <mergeCell ref="F16:J16"/>
    <mergeCell ref="A17:E17"/>
    <mergeCell ref="F17:J17"/>
    <mergeCell ref="A18:E18"/>
    <mergeCell ref="F18:J18"/>
    <mergeCell ref="A19:E19"/>
    <mergeCell ref="F19:J19"/>
    <mergeCell ref="A20:E20"/>
    <mergeCell ref="F20:J20"/>
    <mergeCell ref="A21:E21"/>
    <mergeCell ref="F21:J21"/>
    <mergeCell ref="A22:E22"/>
    <mergeCell ref="F22:J22"/>
    <mergeCell ref="A23:E23"/>
    <mergeCell ref="F23:J23"/>
    <mergeCell ref="A24:E24"/>
    <mergeCell ref="F24:J24"/>
    <mergeCell ref="A25:E25"/>
    <mergeCell ref="F25:J25"/>
    <mergeCell ref="A26:E26"/>
    <mergeCell ref="F26:J26"/>
    <mergeCell ref="A27:E27"/>
    <mergeCell ref="F27:J27"/>
    <mergeCell ref="A28:E28"/>
    <mergeCell ref="F28:J28"/>
    <mergeCell ref="A29:E29"/>
    <mergeCell ref="F29:J29"/>
    <mergeCell ref="A30:E30"/>
    <mergeCell ref="F30:J30"/>
    <mergeCell ref="A31:E31"/>
    <mergeCell ref="F31:J31"/>
    <mergeCell ref="A32:E32"/>
    <mergeCell ref="F32:J32"/>
    <mergeCell ref="A33:E33"/>
    <mergeCell ref="F33:J33"/>
    <mergeCell ref="A34:E34"/>
    <mergeCell ref="F34:J34"/>
    <mergeCell ref="A35:E35"/>
    <mergeCell ref="F35:J35"/>
    <mergeCell ref="A36:E36"/>
    <mergeCell ref="F36:J36"/>
    <mergeCell ref="A37:E37"/>
    <mergeCell ref="F37:J37"/>
    <mergeCell ref="A38:E38"/>
    <mergeCell ref="F38:J38"/>
    <mergeCell ref="A39:E39"/>
    <mergeCell ref="F39:J39"/>
    <mergeCell ref="A40:E40"/>
    <mergeCell ref="F40:J40"/>
    <mergeCell ref="A41:E41"/>
    <mergeCell ref="F41:J41"/>
    <mergeCell ref="A42:E42"/>
    <mergeCell ref="F42:J42"/>
    <mergeCell ref="A43:E43"/>
    <mergeCell ref="F43:J43"/>
    <mergeCell ref="A48:B48"/>
    <mergeCell ref="C48:D48"/>
    <mergeCell ref="E48:F48"/>
    <mergeCell ref="G48:H48"/>
    <mergeCell ref="I48:J48"/>
    <mergeCell ref="A49:B50"/>
    <mergeCell ref="C49:D50"/>
    <mergeCell ref="E49:F50"/>
    <mergeCell ref="G49:H50"/>
    <mergeCell ref="I49:J50"/>
  </mergeCells>
  <phoneticPr fontId="4"/>
  <pageMargins left="0.7" right="0.7" top="0.75" bottom="0.75" header="0.3" footer="0.3"/>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Ｋ表紙</vt:lpstr>
      <vt:lpstr>見積書</vt:lpstr>
      <vt:lpstr>施工歩掛り</vt:lpstr>
      <vt:lpstr>労務単価</vt:lpstr>
      <vt:lpstr>機械損料表</vt:lpstr>
      <vt:lpstr>消耗工具損料</vt:lpstr>
      <vt:lpstr>ケーズル価格表</vt:lpstr>
      <vt:lpstr>勾配・角度換算表</vt:lpstr>
      <vt:lpstr>Ｋ表紙!Print_Area</vt:lpstr>
      <vt:lpstr>ケーズル価格表!Print_Area</vt:lpstr>
      <vt:lpstr>機械損料表!Print_Area</vt:lpstr>
      <vt:lpstr>見積書!Print_Area</vt:lpstr>
      <vt:lpstr>施工歩掛り!Print_Area</vt:lpstr>
      <vt:lpstr>消耗工具損料!Print_Area</vt:lpstr>
      <vt:lpstr>労務単価!Print_Area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2024-05-01T07:00:54Z</dcterms:modified>
</cp:coreProperties>
</file>